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franklinenergy.sharepoint.com/sites/Focus/bis/Leadership Library/Technical/Calc &amp; Tool Development/Excel Supp Data Sheets/2020/"/>
    </mc:Choice>
  </mc:AlternateContent>
  <xr:revisionPtr revIDLastSave="1467" documentId="8_{BFE24E8C-63E3-4DC0-B9B5-982687835034}" xr6:coauthVersionLast="44" xr6:coauthVersionMax="45" xr10:uidLastSave="{F80A6C8E-64C0-4183-B572-2407BCA86B1C}"/>
  <workbookProtection workbookAlgorithmName="SHA-512" workbookHashValue="JUzwf3GCum6QrvIoc8cVP5RDQ+4bAbDmjMi8pkIYXsovsK55LIGBQIcvJKmYTuaO/mEiFwfbnNKfmD8nPnA5hA==" workbookSaltValue="kOxS4ZhOi3makGYAyLoLJQ==" workbookSpinCount="100000" lockStructure="1"/>
  <bookViews>
    <workbookView xWindow="-120" yWindow="-120" windowWidth="29040" windowHeight="15840" xr2:uid="{A82A985D-88B5-4E0F-BA48-E96F4F134984}"/>
  </bookViews>
  <sheets>
    <sheet name="Instructions" sheetId="7" r:id="rId1"/>
    <sheet name="Measure Codes (Recommended)" sheetId="5" r:id="rId2"/>
    <sheet name="Agribusiness" sheetId="1" r:id="rId3"/>
    <sheet name="Lookups" sheetId="2" state="hidden" r:id="rId4"/>
    <sheet name="Criteria" sheetId="6" state="hidden" r:id="rId5"/>
  </sheets>
  <definedNames>
    <definedName name="_" localSheetId="0" hidden="1">#REF!</definedName>
    <definedName name="_" hidden="1">#REF!</definedName>
    <definedName name="__" localSheetId="0" hidden="1">#REF!</definedName>
    <definedName name="__" hidden="1">#REF!</definedName>
    <definedName name="___" hidden="1">#REF!</definedName>
    <definedName name="____" hidden="1">#REF!</definedName>
    <definedName name="_____" hidden="1">#REF!</definedName>
    <definedName name="______" hidden="1">#REF!</definedName>
    <definedName name="_______" hidden="1">#REF!</definedName>
    <definedName name="_1______123Graph_AEND" hidden="1">#REF!</definedName>
    <definedName name="_1_123Graph_AEND" hidden="1">#REF!</definedName>
    <definedName name="_2______123Graph_XEND" hidden="1">#REF!</definedName>
    <definedName name="_2_123Graph_AEND" hidden="1">#REF!</definedName>
    <definedName name="_2_123Graph_XEND" hidden="1">#REF!</definedName>
    <definedName name="_4_123Graph_XEND" hidden="1">#REF!</definedName>
    <definedName name="_xlnm._FilterDatabase" localSheetId="4" hidden="1">Criteria!$D$2:$AD$663</definedName>
    <definedName name="_Key1" hidden="1">#REF!</definedName>
    <definedName name="_Key2" hidden="1">#REF!</definedName>
    <definedName name="_Order1" hidden="1">255</definedName>
    <definedName name="_Order2" hidden="1">255</definedName>
    <definedName name="_Sort" hidden="1">#REF!</definedName>
    <definedName name="AEND" hidden="1">#REF!</definedName>
    <definedName name="afcqw" hidden="1">#REF!</definedName>
    <definedName name="awgfag" hidden="1">#REF!</definedName>
    <definedName name="FOEPrgm">Criteria!$D$1</definedName>
    <definedName name="_xlnm.Print_Area" localSheetId="2">Agribusiness!$A$1:$AX$189</definedName>
    <definedName name="qrgwtehbwt" hidden="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9" i="5" l="1"/>
  <c r="C29" i="5"/>
  <c r="I28" i="5"/>
  <c r="C28" i="5"/>
  <c r="I27" i="5"/>
  <c r="C27" i="5"/>
  <c r="I26" i="5"/>
  <c r="C26" i="5"/>
  <c r="I25" i="5"/>
  <c r="C25" i="5"/>
  <c r="I24" i="5"/>
  <c r="C24" i="5"/>
  <c r="I23" i="5"/>
  <c r="C23" i="5"/>
  <c r="I22" i="5"/>
  <c r="C22" i="5"/>
  <c r="I21" i="5"/>
  <c r="C21" i="5"/>
  <c r="I20" i="5"/>
  <c r="C20" i="5"/>
  <c r="I19" i="5"/>
  <c r="C19" i="5"/>
  <c r="I18" i="5"/>
  <c r="C18" i="5"/>
  <c r="I17" i="5"/>
  <c r="C17" i="5"/>
  <c r="I16" i="5"/>
  <c r="C16" i="5"/>
  <c r="I15" i="5"/>
  <c r="C15" i="5"/>
  <c r="I14" i="5"/>
  <c r="C14" i="5"/>
  <c r="I13" i="5"/>
  <c r="C13" i="5"/>
  <c r="I12" i="5"/>
  <c r="C12" i="5"/>
  <c r="I11" i="5"/>
  <c r="C11" i="5"/>
  <c r="I10" i="5"/>
  <c r="C10" i="5"/>
  <c r="BA173" i="1" l="1"/>
  <c r="BA172" i="1"/>
  <c r="BA171" i="1"/>
  <c r="BA75" i="1"/>
  <c r="BA74" i="1"/>
  <c r="BA73" i="1"/>
  <c r="BA72" i="1"/>
  <c r="BA71" i="1"/>
  <c r="AD71" i="1"/>
  <c r="AY75" i="1"/>
  <c r="AY74" i="1"/>
  <c r="AY73" i="1"/>
  <c r="AY72" i="1"/>
  <c r="AY71" i="1"/>
  <c r="AD75" i="1"/>
  <c r="AD74" i="1"/>
  <c r="AD73" i="1"/>
  <c r="AD72" i="1"/>
  <c r="AD70" i="1"/>
  <c r="T65" i="1"/>
  <c r="T63" i="1"/>
  <c r="T61" i="1"/>
  <c r="T59" i="1"/>
  <c r="T64" i="1"/>
  <c r="T62" i="1"/>
  <c r="T60" i="1"/>
  <c r="T58" i="1"/>
  <c r="T57" i="1"/>
  <c r="T56" i="1"/>
  <c r="T53" i="1"/>
  <c r="AK46" i="1"/>
  <c r="AK44" i="1"/>
  <c r="AK42" i="1"/>
  <c r="AK40" i="1"/>
  <c r="AK45" i="1"/>
  <c r="AK43" i="1"/>
  <c r="AK41" i="1"/>
  <c r="AK39" i="1"/>
  <c r="AK38" i="1"/>
  <c r="AK37" i="1"/>
  <c r="L46" i="1"/>
  <c r="L44" i="1"/>
  <c r="L42" i="1"/>
  <c r="L40" i="1"/>
  <c r="L38" i="1"/>
  <c r="L45" i="1"/>
  <c r="L43" i="1"/>
  <c r="L41" i="1"/>
  <c r="L39" i="1"/>
  <c r="L37" i="1"/>
  <c r="AO46" i="1" l="1"/>
  <c r="AO45" i="1"/>
  <c r="AO44" i="1"/>
  <c r="AO43" i="1"/>
  <c r="AO42" i="1"/>
  <c r="AO41" i="1"/>
  <c r="AO40" i="1"/>
  <c r="AO39" i="1"/>
  <c r="AO38" i="1"/>
  <c r="AO37" i="1"/>
  <c r="G29" i="5" l="1"/>
  <c r="E28" i="5"/>
  <c r="D28" i="5"/>
  <c r="F28" i="5" s="1"/>
  <c r="G27" i="5"/>
  <c r="D26" i="5"/>
  <c r="F26" i="5" s="1"/>
  <c r="E25" i="5"/>
  <c r="G24" i="5"/>
  <c r="E23" i="5"/>
  <c r="D23" i="5"/>
  <c r="F23" i="5" s="1"/>
  <c r="E22" i="5"/>
  <c r="G21" i="5"/>
  <c r="D20" i="5"/>
  <c r="F20" i="5" s="1"/>
  <c r="G19" i="5"/>
  <c r="D18" i="5"/>
  <c r="F18" i="5" s="1"/>
  <c r="D17" i="5"/>
  <c r="F17" i="5" s="1"/>
  <c r="E15" i="5"/>
  <c r="G25" i="5" l="1"/>
  <c r="G23" i="5"/>
  <c r="G28" i="5"/>
  <c r="D27" i="5"/>
  <c r="F27" i="5" s="1"/>
  <c r="D19" i="5"/>
  <c r="F19" i="5" s="1"/>
  <c r="E20" i="5"/>
  <c r="G26" i="5"/>
  <c r="G20" i="5"/>
  <c r="E26" i="5"/>
  <c r="E18" i="5"/>
  <c r="D25" i="5"/>
  <c r="F25" i="5" s="1"/>
  <c r="E27" i="5"/>
  <c r="G18" i="5"/>
  <c r="E17" i="5"/>
  <c r="G17" i="5"/>
  <c r="D14" i="5"/>
  <c r="F14" i="5" s="1"/>
  <c r="D22" i="5"/>
  <c r="F22" i="5" s="1"/>
  <c r="E14" i="5"/>
  <c r="D16" i="5"/>
  <c r="F16" i="5" s="1"/>
  <c r="E19" i="5"/>
  <c r="D24" i="5"/>
  <c r="F24" i="5" s="1"/>
  <c r="D13" i="5"/>
  <c r="F13" i="5" s="1"/>
  <c r="E16" i="5"/>
  <c r="D21" i="5"/>
  <c r="F21" i="5" s="1"/>
  <c r="G22" i="5"/>
  <c r="E24" i="5"/>
  <c r="D29" i="5"/>
  <c r="F29" i="5" s="1"/>
  <c r="E21" i="5"/>
  <c r="E29" i="5"/>
  <c r="D15" i="5"/>
  <c r="F15" i="5" s="1"/>
  <c r="E13" i="5"/>
  <c r="B116" i="2" a="1"/>
  <c r="B116" i="2" s="1"/>
  <c r="G16" i="5" l="1"/>
  <c r="B128" i="2" a="1"/>
  <c r="B128" i="2" s="1"/>
  <c r="B127" i="2" a="1"/>
  <c r="B127" i="2" s="1"/>
  <c r="B126" i="2" a="1"/>
  <c r="B126" i="2" s="1"/>
  <c r="B124" i="2"/>
  <c r="B110" i="2"/>
  <c r="B123" i="2" a="1"/>
  <c r="B123" i="2" s="1"/>
  <c r="B122" i="2" a="1"/>
  <c r="B122" i="2" s="1"/>
  <c r="B120" i="2" a="1"/>
  <c r="B120" i="2" s="1"/>
  <c r="B119" i="2" a="1"/>
  <c r="B119" i="2" s="1"/>
  <c r="B118" i="2" a="1"/>
  <c r="B118" i="2" s="1"/>
  <c r="B115" i="2" a="1"/>
  <c r="B115" i="2" s="1"/>
  <c r="B117" i="2" s="1"/>
  <c r="B114" i="2" a="1"/>
  <c r="B114" i="2" s="1"/>
  <c r="B111" i="2" a="1"/>
  <c r="B111" i="2" s="1"/>
  <c r="B109" i="2" a="1"/>
  <c r="B109" i="2" s="1"/>
  <c r="B107" i="2" a="1"/>
  <c r="B107" i="2" s="1"/>
  <c r="B106" i="2" a="1"/>
  <c r="B106" i="2" s="1"/>
  <c r="B129" i="2" l="1"/>
  <c r="C129" i="2" s="1"/>
  <c r="B125" i="2"/>
  <c r="C125" i="2" s="1"/>
  <c r="B121" i="2"/>
  <c r="C121" i="2" s="1"/>
  <c r="G15" i="5" s="1"/>
  <c r="B113" i="2"/>
  <c r="C113" i="2" s="1"/>
  <c r="B112" i="2"/>
  <c r="C112" i="2" s="1"/>
  <c r="C128" i="2"/>
  <c r="C127" i="2"/>
  <c r="C126" i="2"/>
  <c r="C124" i="2"/>
  <c r="C123" i="2"/>
  <c r="C122" i="2"/>
  <c r="C120" i="2"/>
  <c r="C119" i="2"/>
  <c r="C118" i="2"/>
  <c r="C117" i="2"/>
  <c r="G14" i="5" s="1"/>
  <c r="C116" i="2"/>
  <c r="C115" i="2"/>
  <c r="C114" i="2"/>
  <c r="C111" i="2"/>
  <c r="C110" i="2"/>
  <c r="C109" i="2"/>
  <c r="AQ70" i="1" l="1"/>
  <c r="AQ75" i="1"/>
  <c r="AQ73" i="1"/>
  <c r="AQ74" i="1"/>
  <c r="AQ72" i="1"/>
  <c r="AQ71" i="1"/>
  <c r="AT46" i="1" l="1"/>
  <c r="AT45" i="1"/>
  <c r="AT44" i="1"/>
  <c r="AT43" i="1"/>
  <c r="AT42" i="1"/>
  <c r="AT41" i="1"/>
  <c r="AT40" i="1"/>
  <c r="AT39" i="1"/>
  <c r="AT38" i="1"/>
  <c r="BA120" i="1"/>
  <c r="BA119" i="1"/>
  <c r="BA118" i="1"/>
  <c r="BA117" i="1"/>
  <c r="BA116" i="1"/>
  <c r="BA115" i="1"/>
  <c r="BA114" i="1"/>
  <c r="BA113" i="1"/>
  <c r="BA112" i="1"/>
  <c r="BA111" i="1"/>
  <c r="BA110" i="1"/>
  <c r="BA109" i="1"/>
  <c r="AO64" i="1"/>
  <c r="AA64" i="1"/>
  <c r="AF64" i="1" s="1"/>
  <c r="L64" i="1"/>
  <c r="AO62" i="1"/>
  <c r="AA62" i="1"/>
  <c r="AF62" i="1" s="1"/>
  <c r="L62" i="1"/>
  <c r="AO60" i="1"/>
  <c r="AA60" i="1"/>
  <c r="AF60" i="1" s="1"/>
  <c r="L60" i="1"/>
  <c r="AO58" i="1"/>
  <c r="AA58" i="1"/>
  <c r="AF58" i="1" s="1"/>
  <c r="L58" i="1"/>
  <c r="AJ62" i="1" l="1"/>
  <c r="AT62" i="1" s="1"/>
  <c r="AJ64" i="1"/>
  <c r="AT64" i="1" s="1"/>
  <c r="AJ60" i="1"/>
  <c r="AT60" i="1" s="1"/>
  <c r="AJ58" i="1"/>
  <c r="AT58" i="1" s="1"/>
  <c r="L65" i="1" l="1"/>
  <c r="L63" i="1"/>
  <c r="L61" i="1"/>
  <c r="L59" i="1"/>
  <c r="L57" i="1"/>
  <c r="L56" i="1"/>
  <c r="L53" i="1"/>
  <c r="AT37" i="1"/>
  <c r="AA56" i="1"/>
  <c r="AF56" i="1" s="1"/>
  <c r="AO65" i="1"/>
  <c r="AO63" i="1"/>
  <c r="AO61" i="1"/>
  <c r="AO59" i="1"/>
  <c r="AO57" i="1"/>
  <c r="AO56" i="1"/>
  <c r="AO53" i="1"/>
  <c r="B108" i="2" l="1" a="1"/>
  <c r="B108" i="2" s="1"/>
  <c r="C108" i="2" s="1"/>
  <c r="AJ56" i="1"/>
  <c r="AT56" i="1" s="1"/>
  <c r="C107" i="2"/>
  <c r="G13" i="5" s="1"/>
  <c r="AA65" i="1" l="1"/>
  <c r="AA63" i="1"/>
  <c r="AA61" i="1"/>
  <c r="AA59" i="1"/>
  <c r="AA57" i="1"/>
  <c r="AA53" i="1"/>
  <c r="AF53" i="1" s="1"/>
  <c r="AT35" i="1"/>
  <c r="AF57" i="1" l="1"/>
  <c r="AJ57" i="1" s="1"/>
  <c r="AT57" i="1" s="1"/>
  <c r="AF63" i="1"/>
  <c r="AJ63" i="1" s="1"/>
  <c r="AT63" i="1" s="1"/>
  <c r="AF59" i="1"/>
  <c r="AJ59" i="1" s="1"/>
  <c r="AT59" i="1" s="1"/>
  <c r="AJ65" i="1"/>
  <c r="AT65" i="1" s="1"/>
  <c r="AF65" i="1"/>
  <c r="AF61" i="1"/>
  <c r="AJ61" i="1" s="1"/>
  <c r="AT61" i="1" s="1"/>
  <c r="AJ53" i="1"/>
  <c r="AT53" i="1" s="1"/>
  <c r="D1" i="6" l="1"/>
  <c r="H22" i="5" l="1"/>
  <c r="H24" i="5"/>
  <c r="H23" i="5"/>
  <c r="H25" i="5"/>
  <c r="H26" i="5"/>
  <c r="H27" i="5"/>
  <c r="E11" i="5" l="1"/>
  <c r="D10" i="5"/>
  <c r="E10" i="5"/>
  <c r="D11" i="5"/>
  <c r="F11" i="5" s="1"/>
  <c r="D12" i="5"/>
  <c r="F12" i="5" s="1"/>
  <c r="E12" i="5"/>
  <c r="H21" i="5"/>
  <c r="H20" i="5"/>
  <c r="C106" i="2"/>
  <c r="G10" i="5" l="1"/>
  <c r="F10" i="5"/>
  <c r="G12" i="5"/>
  <c r="G11" i="5"/>
  <c r="H29" i="5"/>
  <c r="H28" i="5" l="1"/>
  <c r="H13" i="5" l="1"/>
  <c r="H17" i="5"/>
  <c r="H16" i="5"/>
  <c r="H19" i="5"/>
  <c r="H14" i="5"/>
  <c r="H12" i="5"/>
  <c r="H10" i="5"/>
  <c r="H18" i="5"/>
  <c r="H15" i="5"/>
  <c r="H11" i="5"/>
  <c r="AZ22" i="1" l="1"/>
  <c r="AZ28" i="1"/>
  <c r="AZ47" i="1"/>
  <c r="AZ180" i="1"/>
  <c r="AZ174" i="1"/>
  <c r="AZ137" i="1"/>
  <c r="AZ130" i="1"/>
  <c r="AZ66" i="1"/>
  <c r="AZ167" i="1"/>
  <c r="AZ162" i="1"/>
  <c r="AZ155" i="1"/>
  <c r="AZ150" i="1"/>
  <c r="AZ123" i="1"/>
  <c r="AZ89" i="1"/>
  <c r="AZ102" i="1"/>
  <c r="AZ81" i="1"/>
  <c r="AZ76" i="1"/>
  <c r="AZ9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Zach Obert</author>
  </authors>
  <commentList>
    <comment ref="H1" authorId="0" shapeId="0" xr:uid="{6442B72F-2436-4D2E-9B91-12447AEE0EB6}">
      <text>
        <r>
          <rPr>
            <b/>
            <sz val="9"/>
            <color indexed="81"/>
            <rFont val="Tahoma"/>
            <family val="2"/>
          </rPr>
          <t>Zach Obert:</t>
        </r>
        <r>
          <rPr>
            <sz val="9"/>
            <color indexed="81"/>
            <rFont val="Tahoma"/>
            <family val="2"/>
          </rPr>
          <t xml:space="preserve">
This column combines the data sheet name and table ID so make sure if searching for table "C" it's the right table 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Zach Obert</author>
  </authors>
  <commentList>
    <comment ref="A30" authorId="0" shapeId="0" xr:uid="{A7903317-B7C3-4FBF-AC94-AD1E5D353801}">
      <text>
        <r>
          <rPr>
            <sz val="9"/>
            <color indexed="81"/>
            <rFont val="Tahoma"/>
            <family val="2"/>
          </rPr>
          <t>Repeat measure code here in "Equip #" column so incentive rate column populates correctly.</t>
        </r>
      </text>
    </comment>
    <comment ref="AO30" authorId="0" shapeId="0" xr:uid="{29D81FED-A8DC-4F62-BC1F-54366595F3C7}">
      <text>
        <r>
          <rPr>
            <sz val="9"/>
            <color indexed="81"/>
            <rFont val="Tahoma"/>
            <family val="2"/>
          </rPr>
          <t xml:space="preserve">Just enter the incentive amount, don't need to enter "/W Reduced" like in the example. </t>
        </r>
      </text>
    </comment>
    <comment ref="G49" authorId="0" shapeId="0" xr:uid="{48066448-8992-40C2-A2E1-D06482B861DE}">
      <text>
        <r>
          <rPr>
            <sz val="9"/>
            <color indexed="81"/>
            <rFont val="Tahoma"/>
            <family val="2"/>
          </rPr>
          <t>Or from table to the right</t>
        </r>
      </text>
    </comment>
    <comment ref="N49" authorId="0" shapeId="0" xr:uid="{937C5AC9-DC34-441D-B1EF-2C6E348CA0DE}">
      <text>
        <r>
          <rPr>
            <sz val="9"/>
            <color indexed="81"/>
            <rFont val="Tahoma"/>
            <family val="2"/>
          </rPr>
          <t>Or from table to the right</t>
        </r>
      </text>
    </comment>
    <comment ref="BC56" authorId="0" shapeId="0" xr:uid="{7A3B3960-7117-4677-9DBA-68A845CD3135}">
      <text>
        <r>
          <rPr>
            <b/>
            <sz val="9"/>
            <color indexed="81"/>
            <rFont val="Tahoma"/>
            <family val="2"/>
          </rPr>
          <t>Zach Obert:</t>
        </r>
        <r>
          <rPr>
            <sz val="9"/>
            <color indexed="81"/>
            <rFont val="Tahoma"/>
            <family val="2"/>
          </rPr>
          <t xml:space="preserve">
For new construction applications, use 2.5 x the efficient wattage as the baseline wattage.</t>
        </r>
      </text>
    </comment>
    <comment ref="E68" authorId="0" shapeId="0" xr:uid="{A0DF83C3-C0A3-40ED-8191-3A1BBF2CF61F}">
      <text>
        <r>
          <rPr>
            <sz val="9"/>
            <color indexed="81"/>
            <rFont val="Tahoma"/>
            <family val="2"/>
          </rPr>
          <t>Extra column compared to PDF incentive catalog…multiple measures with different incentive rates, need identifier to find $/hp.</t>
        </r>
      </text>
    </comment>
    <comment ref="AK138" authorId="0" shapeId="0" xr:uid="{7B3BC212-732D-4CAD-B23D-54DEDD3EBC58}">
      <text>
        <r>
          <rPr>
            <b/>
            <sz val="9"/>
            <color indexed="81"/>
            <rFont val="Tahoma"/>
            <family val="2"/>
          </rPr>
          <t>NOTE:</t>
        </r>
        <r>
          <rPr>
            <sz val="9"/>
            <color indexed="81"/>
            <rFont val="Tahoma"/>
            <family val="2"/>
          </rPr>
          <t xml:space="preserve">
Use notes field if have more than 3 efficient features.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Zach Obert</author>
  </authors>
  <commentList>
    <comment ref="U2" authorId="0" shapeId="0" xr:uid="{B0B903F5-2A2A-4ED1-BDC0-678422116A38}">
      <text>
        <r>
          <rPr>
            <b/>
            <sz val="9"/>
            <color indexed="81"/>
            <rFont val="Tahoma"/>
            <family val="2"/>
          </rPr>
          <t>Zach Obert:</t>
        </r>
        <r>
          <rPr>
            <sz val="9"/>
            <color indexed="81"/>
            <rFont val="Tahoma"/>
            <family val="2"/>
          </rPr>
          <t xml:space="preserve">
Set % cost limit, otherwise leave at 100%, even if measure isn't eligible for that program</t>
        </r>
      </text>
    </comment>
    <comment ref="V2" authorId="0" shapeId="0" xr:uid="{D3DFC180-11B4-456D-9992-43DDCE450BFB}">
      <text>
        <r>
          <rPr>
            <b/>
            <sz val="9"/>
            <color indexed="81"/>
            <rFont val="Tahoma"/>
            <family val="2"/>
          </rPr>
          <t>Zach Obert:</t>
        </r>
        <r>
          <rPr>
            <sz val="9"/>
            <color indexed="81"/>
            <rFont val="Tahoma"/>
            <family val="2"/>
          </rPr>
          <t xml:space="preserve">
Set % cost limit, otherwise leave at 100%, even if measure isn't eligible for that program</t>
        </r>
      </text>
    </comment>
    <comment ref="W2" authorId="0" shapeId="0" xr:uid="{69E40C66-5F3F-43E5-ACD4-FF2C74D6AE37}">
      <text>
        <r>
          <rPr>
            <b/>
            <sz val="9"/>
            <color indexed="81"/>
            <rFont val="Tahoma"/>
            <family val="2"/>
          </rPr>
          <t>Zach Obert:</t>
        </r>
        <r>
          <rPr>
            <sz val="9"/>
            <color indexed="81"/>
            <rFont val="Tahoma"/>
            <family val="2"/>
          </rPr>
          <t xml:space="preserve">
Set % cost limit, otherwise leave at 100%, even if measure isn't eligible for that program</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<sst xmlns="http://schemas.openxmlformats.org/spreadsheetml/2006/main" count="11908" uniqueCount="2236">
  <si>
    <t>Hide</t>
  </si>
  <si>
    <t xml:space="preserve">List the measure codes for the application in the table below. This will provide guidance on whether any supplemental data sheets are needed. </t>
  </si>
  <si>
    <t xml:space="preserve">This step is recommended and is designed to provide guidance on applicable portions of supplemental data sheets that need to be completed. </t>
  </si>
  <si>
    <t xml:space="preserve">A fully completed Incentive Application is still required. </t>
  </si>
  <si>
    <t>INCENTIVE CODE</t>
  </si>
  <si>
    <t>MEASURE NAME</t>
  </si>
  <si>
    <t>SUPPLEMENTAL DATA SHEET</t>
  </si>
  <si>
    <t xml:space="preserve">NEEDED? </t>
  </si>
  <si>
    <t>DATA SHEET NAME</t>
  </si>
  <si>
    <t>DATA SHEET TABLE ID</t>
  </si>
  <si>
    <t xml:space="preserve">DATA SHEET STARTED? </t>
  </si>
  <si>
    <t>L3111</t>
  </si>
  <si>
    <t>L3091</t>
  </si>
  <si>
    <t>L3942</t>
  </si>
  <si>
    <t>H4368</t>
  </si>
  <si>
    <t>PS2196</t>
  </si>
  <si>
    <t>H2643</t>
  </si>
  <si>
    <t>P3045</t>
  </si>
  <si>
    <t>H2314</t>
  </si>
  <si>
    <t>HOW TO FILL OUT THIS FORM</t>
  </si>
  <si>
    <t>CUSTOMER INFORMATION</t>
  </si>
  <si>
    <t>JOB SITE BUSINESS NAME</t>
  </si>
  <si>
    <t>•</t>
  </si>
  <si>
    <t>TRADE ALLY NAME</t>
  </si>
  <si>
    <t>A1</t>
  </si>
  <si>
    <t>Comments / Notes</t>
  </si>
  <si>
    <t>EQUIP #</t>
  </si>
  <si>
    <t>Example</t>
  </si>
  <si>
    <t>A2</t>
  </si>
  <si>
    <t>C</t>
  </si>
  <si>
    <t>D</t>
  </si>
  <si>
    <t>E</t>
  </si>
  <si>
    <t>Yes</t>
  </si>
  <si>
    <t>F</t>
  </si>
  <si>
    <t>T-Stat</t>
  </si>
  <si>
    <t>G</t>
  </si>
  <si>
    <t>N/A</t>
  </si>
  <si>
    <t>H</t>
  </si>
  <si>
    <t>I</t>
  </si>
  <si>
    <t>J</t>
  </si>
  <si>
    <t>K</t>
  </si>
  <si>
    <t>L</t>
  </si>
  <si>
    <t>M</t>
  </si>
  <si>
    <t>Program Name Lookup</t>
  </si>
  <si>
    <t>HVAC &amp; Plumbing Supplemental Data Sheet</t>
  </si>
  <si>
    <t>Table</t>
  </si>
  <si>
    <t>Column 1</t>
  </si>
  <si>
    <t>Column 2</t>
  </si>
  <si>
    <t>Column 3</t>
  </si>
  <si>
    <t>Column 4</t>
  </si>
  <si>
    <t>Column 5</t>
  </si>
  <si>
    <t>Column 6</t>
  </si>
  <si>
    <t>Column 7</t>
  </si>
  <si>
    <t>Column 8</t>
  </si>
  <si>
    <t>Column 9</t>
  </si>
  <si>
    <t>Column 10</t>
  </si>
  <si>
    <t>Column 11</t>
  </si>
  <si>
    <t>No</t>
  </si>
  <si>
    <t>PTHP</t>
  </si>
  <si>
    <t>The list below is for checking if a specific table has data entry started</t>
  </si>
  <si>
    <t>All Blank?</t>
  </si>
  <si>
    <t>Display Text</t>
  </si>
  <si>
    <t>Business Catalog Code</t>
  </si>
  <si>
    <t>Measure Text</t>
  </si>
  <si>
    <t>Measure Code &amp; Name</t>
  </si>
  <si>
    <t>Requires Unique SPECTRUM Data Entry for UOM &amp; Qty</t>
  </si>
  <si>
    <t>Hybrid Calc required</t>
  </si>
  <si>
    <t>Tech Review Required</t>
  </si>
  <si>
    <t>Supp Data Sheet Name</t>
  </si>
  <si>
    <t>Supp Data Sheet Table ID</t>
  </si>
  <si>
    <t>----------------------LIGHTING CATALOG: INTERIOR FIXTURES AND LAMPS----------------------------</t>
  </si>
  <si>
    <t>L3760</t>
  </si>
  <si>
    <t>LED, &lt;44W, 1X4 product replacing 1- or 2-lamp T8 or T12 troffer</t>
  </si>
  <si>
    <t>Fixture</t>
  </si>
  <si>
    <t>Only if NC Multi-Tech or NC &gt; $10k Incentive</t>
  </si>
  <si>
    <t>L4793</t>
  </si>
  <si>
    <t>LED, &lt;44W, 2X4 product replacing 1- or 2-lamp T8 or T12 troffer</t>
  </si>
  <si>
    <t>LED, ≤55W, 2X4 product replacing 3- or 4-lamp T8 or T12 troffer</t>
  </si>
  <si>
    <t>L3400</t>
  </si>
  <si>
    <t>2X2 LED, ≤36W, replacing Fixture with 2 or more T8 or T12 Lamps</t>
  </si>
  <si>
    <t>L3401</t>
  </si>
  <si>
    <t>2X2 LED, ≤85W, replacing Fixture with 2 or more 2G11 base Lamps</t>
  </si>
  <si>
    <t>L3740</t>
  </si>
  <si>
    <t>LED Fixture &lt;11W/FT Replacing 1- or 2-lamp T8 or T12 Lamp(s) in Cross Section</t>
  </si>
  <si>
    <t>Linear Foot</t>
  </si>
  <si>
    <t>L3741</t>
  </si>
  <si>
    <t>LED Fixture &lt;24W/FT Replacing 3- or 4-lamp T8 or T12 Lamps in Cross Section</t>
  </si>
  <si>
    <t>L3738</t>
  </si>
  <si>
    <t>LED Fixture &lt;12W/FT Replacing 1- or 2-lamp T5 Lamp(s) in Cross Section</t>
  </si>
  <si>
    <t>L3739</t>
  </si>
  <si>
    <t>LED Fixture &lt;28W/FT Replacing 3- or 4-lamp T5 Lamp(s) in Cross Section</t>
  </si>
  <si>
    <t>Not Eligible</t>
  </si>
  <si>
    <t>L4314</t>
  </si>
  <si>
    <t>4’ 2 Lamp TLED &lt;24W replacing 8’ 1 Lamp T8 or T12</t>
  </si>
  <si>
    <t>L4317</t>
  </si>
  <si>
    <t>4’ 2 Lamp TLED &lt;24W replacing 8’ 1 Lamp T8HO or T12HO</t>
  </si>
  <si>
    <t>L4320</t>
  </si>
  <si>
    <t>4’ 4 Lamp TLED &lt;24W replacing 8’ 2 Lamp T8 or T12</t>
  </si>
  <si>
    <t>L4323</t>
  </si>
  <si>
    <t>4’ 4 Lamp TLED &lt;24W replacing 8’ 2 Lamp T8HO or T12HO</t>
  </si>
  <si>
    <t>L4326</t>
  </si>
  <si>
    <t>4’ 2 Lamp TLED &lt;24W replacing 8’ 2 Lamp T8 or T12</t>
  </si>
  <si>
    <t>L4329</t>
  </si>
  <si>
    <t>4’ 2 Lamp TLED &lt;24W replacing 8’ 2 Lamp T8HO or T12HO</t>
  </si>
  <si>
    <t>≤ 155W LED High Bay/Low Bay, replacing or instead of 250W HID</t>
  </si>
  <si>
    <t>L3092</t>
  </si>
  <si>
    <t>≤ 250W LED High Bay/Low Bay, instead of 320-399W HID</t>
  </si>
  <si>
    <t>L3093</t>
  </si>
  <si>
    <t>≤ 250W LED High Bay/Low Bay, replacing 400W HID</t>
  </si>
  <si>
    <t>L3094</t>
  </si>
  <si>
    <t>≤ 365W LED High Bay/Low Bay, replacing 400W HID</t>
  </si>
  <si>
    <t>L3095</t>
  </si>
  <si>
    <t>≤ 500W LED High Bay/Low Bay, replacing or instead of 1000W HID</t>
  </si>
  <si>
    <t>L3096</t>
  </si>
  <si>
    <t>≤ 800W LED High Bay/Low Bay, replacing or instead of 1000W HID</t>
  </si>
  <si>
    <t>L3393</t>
  </si>
  <si>
    <t>≤ 180W LED High Bay/Low Bay, replacing or instead of 6L T8 or 4L T5HO</t>
  </si>
  <si>
    <t>L4347</t>
  </si>
  <si>
    <t>≤ 250W LED High Bay/Low Bay, replacing or instead of 8L T8 or 6L T5HO</t>
  </si>
  <si>
    <t>L4795</t>
  </si>
  <si>
    <t>≤ 300W LED High Bay/Low Bay, replacing or instead of 10L T8 or 8L T5HO</t>
  </si>
  <si>
    <t>L4796</t>
  </si>
  <si>
    <t>≤ 350W LED High Bay/Low Bay, replacing or instead of 12L T8 or 10L T5HO</t>
  </si>
  <si>
    <t>L4354</t>
  </si>
  <si>
    <t>LED Downlight Fixtures replacing or instead of Incandescent, CFL, or HID fixture</t>
  </si>
  <si>
    <t>Watt Reduced</t>
  </si>
  <si>
    <t>Lighting</t>
  </si>
  <si>
    <t>A</t>
  </si>
  <si>
    <t>L4813</t>
  </si>
  <si>
    <t>LED Track/Mono/Accent fixtures replacing incandescent, CFL, or HID fixture</t>
  </si>
  <si>
    <t>L3903</t>
  </si>
  <si>
    <t>Interior LED Signage</t>
  </si>
  <si>
    <t>B</t>
  </si>
  <si>
    <t>L3097</t>
  </si>
  <si>
    <t>LED Stairwell or Passageway Fixture</t>
  </si>
  <si>
    <t>L3952</t>
  </si>
  <si>
    <t>ENERGY STAR Omnidirectional/Decorative LED Lamp, 1,600-1,999 lumens, Interior</t>
  </si>
  <si>
    <t>Lamp</t>
  </si>
  <si>
    <t>L3953</t>
  </si>
  <si>
    <t>ENERGY STAR Omnidirectional/Decorative LED Lamp, 1,100-1,599 lumens, Interior</t>
  </si>
  <si>
    <t>L3954</t>
  </si>
  <si>
    <t>ENERGY STAR Omnidirectional/Decorative LED Lamp, 800-1,099 lumens, Interior</t>
  </si>
  <si>
    <t>L3955</t>
  </si>
  <si>
    <t>ENERGY STAR Omnidirectional/Decorative LED Lamp, 450-799 lumens, Interior</t>
  </si>
  <si>
    <t>L3956</t>
  </si>
  <si>
    <t>ENERGY STAR Omnidirectional/Decorative LED Lamp, 250-449 lumens, Interior</t>
  </si>
  <si>
    <t>L3941</t>
  </si>
  <si>
    <t>ENERGY STAR Directional LED replacing incandescent 120W – 250W, Interior</t>
  </si>
  <si>
    <t>ENERGY STAR Directional LED replacing incandescent 100W – 119W, Interior</t>
  </si>
  <si>
    <t>L3943</t>
  </si>
  <si>
    <t>ENERGY STAR Directional LED replacing incandescent 75W – 99W, Interior</t>
  </si>
  <si>
    <t>L3944</t>
  </si>
  <si>
    <t>ENERGY STAR Directional LED replacing incandescent 55W – 74W, Interior</t>
  </si>
  <si>
    <t>L3945</t>
  </si>
  <si>
    <t>ENERGY STAR Directional LED replacing incandescent 36W – 54W, Interior</t>
  </si>
  <si>
    <t>L3946</t>
  </si>
  <si>
    <t>ENERGY STAR Directional LED replacing incandescent ≤ 35W, Interior</t>
  </si>
  <si>
    <t>L3932</t>
  </si>
  <si>
    <t>ENERGY STAR Directional LED replacing CFL ≥ 23W, Interior</t>
  </si>
  <si>
    <t>L3933</t>
  </si>
  <si>
    <t>ENERGY STAR Directional LED replacing CFL 14W – 22W, Interior</t>
  </si>
  <si>
    <t>L3934</t>
  </si>
  <si>
    <t>ENERGY STAR Directional LED replacing CFL ≤ 13W, Interior</t>
  </si>
  <si>
    <t>L3962</t>
  </si>
  <si>
    <t>DLC listed, Mogul Screw-Base (E39) LED lamp replacing HID</t>
  </si>
  <si>
    <t>L4779</t>
  </si>
  <si>
    <t>Four-pin base LED Lamp Replacing CFL</t>
  </si>
  <si>
    <t>L3511</t>
  </si>
  <si>
    <t>4' TLED, ≤24W, replacing 4' T8 or T12 Lamp w/External Driver (UL Type C)</t>
  </si>
  <si>
    <t>L3759</t>
  </si>
  <si>
    <t>4' TLED, ≤24W, replacing 4' T8 or T12 Lamp, Direct Wire (UL Type B)</t>
  </si>
  <si>
    <t>L3512</t>
  </si>
  <si>
    <t>4' TLED, ≤24W, replacing 4' T8 or T12 Lamp Utilizing Existing Ballast (UL Type A)</t>
  </si>
  <si>
    <t>L4803</t>
  </si>
  <si>
    <t>LED Replacement of 4' T5 Lamp w/External Driver (UL Type C)</t>
  </si>
  <si>
    <t>L4804</t>
  </si>
  <si>
    <t>LED Replacement of 4' T5HO Lamp w/External Driver (UL Type C)</t>
  </si>
  <si>
    <t>L4805</t>
  </si>
  <si>
    <t>LED Replacement of 4' T5 Lamp, Direct Wire (UL Type B)</t>
  </si>
  <si>
    <t>L4806</t>
  </si>
  <si>
    <t>LED Replacement of 4' T5HO Lamp, Direct Wire (UL Type B)</t>
  </si>
  <si>
    <t>L4807</t>
  </si>
  <si>
    <t>LED Replacement of 4' T5 Lamp Utilizing Existing Ballast (UL Type A)</t>
  </si>
  <si>
    <t>L4808</t>
  </si>
  <si>
    <t>LED Replacement of 4' T5HO Lamp Utilizing Existing Ballast (UL Type A)</t>
  </si>
  <si>
    <t>L4797</t>
  </si>
  <si>
    <t>LED Replacement of 2' T8 or T12 Lamp w/External Driver (UL Type C)</t>
  </si>
  <si>
    <t>L4798</t>
  </si>
  <si>
    <t>LED Replacement of 2' T8 or T12 Lamp, Direct Wire (UL Type B)</t>
  </si>
  <si>
    <t>L4799</t>
  </si>
  <si>
    <t>LED Replacement of 2' T8 or T12 Lamp Utilizing Existing Ballast (UL Type A)</t>
  </si>
  <si>
    <t>L4800</t>
  </si>
  <si>
    <t>LED Replacement of U-Bend T8 or T12 Lamp w/External Driver (UL Type C)</t>
  </si>
  <si>
    <t>L4801</t>
  </si>
  <si>
    <t>LED Replacement of U-Bend T8 or T12 Lamp, Direct Wire (UL Type B)</t>
  </si>
  <si>
    <t>L4802</t>
  </si>
  <si>
    <t>LED Replacement of U-Bend T8 or T12 Lamp Utilizing Existing Ballast (UL Type A)</t>
  </si>
  <si>
    <t>L4809</t>
  </si>
  <si>
    <t>LED Replacement of 8' T8 or T12 Lamp w/External Driver (UL Type C)</t>
  </si>
  <si>
    <t>L4810</t>
  </si>
  <si>
    <t>LED Replacement of 8' T8 or T12 Lamp, Direct Wire (UL Type B)</t>
  </si>
  <si>
    <t>L4811</t>
  </si>
  <si>
    <t>LED Replacement of 8' T8 or T12 Lamp Utilizing Existing Ballast (UL Type A)</t>
  </si>
  <si>
    <t>----------------------LIGHTING CATALOG: EXTERIOR FIXTURES AND LAMPS----------------------------</t>
  </si>
  <si>
    <t>L4280</t>
  </si>
  <si>
    <t>Outdoor LED Fixture or Retrofit Kit – Low Output ≤4,999 lumens</t>
  </si>
  <si>
    <t>L4281</t>
  </si>
  <si>
    <t>Outdoor LED Fixture or Retrofit Kit – Mid Output 5,000 – 9,999 lumens</t>
  </si>
  <si>
    <t>L4282</t>
  </si>
  <si>
    <t>Outdoor LED Fixture or Retrofit Kit – High Output 10,000 – 29,999 lumens</t>
  </si>
  <si>
    <t>L4283</t>
  </si>
  <si>
    <t>Outdoor LED Fixture or Retrofit Kit – Very High Output ≥30,000 lumens</t>
  </si>
  <si>
    <t>L4356</t>
  </si>
  <si>
    <t>LED Downlight Fixtures replacing or instead of Incandescent, CFL or HID fixture, Exterior</t>
  </si>
  <si>
    <t>L4781</t>
  </si>
  <si>
    <t>L4782</t>
  </si>
  <si>
    <t>L4783</t>
  </si>
  <si>
    <t>L4784</t>
  </si>
  <si>
    <t>LED Fixture &lt; 24 W/ft Replacing or Instead of 3L or 4L T8/T12 in Cross Section - 24 Hours/Day</t>
  </si>
  <si>
    <t>L4785</t>
  </si>
  <si>
    <t>LED Fixture &lt; 12 W/ft Replacing or Instead of 1L or 2L T5 in Cross Section - 12 Hours/Day</t>
  </si>
  <si>
    <t>L4786</t>
  </si>
  <si>
    <t>LED Fixture &lt; 12 W/ft Replacing or Instead of 1L or 2L T5 in Cross Section - 24 Hours/Day</t>
  </si>
  <si>
    <t>L4787</t>
  </si>
  <si>
    <t>LED Fixture &lt; 28 W/ft Replacing or Instead of 3L or 4L T5 in Cross Section - 12 Hours/Day</t>
  </si>
  <si>
    <t>L4788</t>
  </si>
  <si>
    <t>LED Fixture &lt; 28 W/ft Replacing or Instead of 3L or 4L T5 in Cross Section - 24 Hours/Day</t>
  </si>
  <si>
    <t>L3904</t>
  </si>
  <si>
    <t>Exterior LED Signage</t>
  </si>
  <si>
    <t>L4316</t>
  </si>
  <si>
    <t>4' 2-lamp TLED &lt;24W replacing 8' 1-lamp T8 or T12, 24 Hour, Exterior</t>
  </si>
  <si>
    <t>L4315</t>
  </si>
  <si>
    <t>4' 2-lamp TLED &lt;24W replacing 8' 1-lamp T8 or T12, 12 Hour, Exterior</t>
  </si>
  <si>
    <t>L4319</t>
  </si>
  <si>
    <t>4' 2-lamp TLED &lt;24W replacing 8' 1-lamp T8HO or T12HO, 24 Hour, Exterior</t>
  </si>
  <si>
    <t>L4318</t>
  </si>
  <si>
    <t>4' 2-lamp TLED &lt;24W replacing 8' 1-lamp T8HO or T12HO, 12 Hour, Exterior</t>
  </si>
  <si>
    <t>L4322</t>
  </si>
  <si>
    <t>4’ 4-lamp TLED &lt;24W replacing 8' 2-lamp T8 or T12, 24 Hour, Exterior</t>
  </si>
  <si>
    <t>L4321</t>
  </si>
  <si>
    <t>4’ 4-lamp TLED &lt;24W replacing 8' 2-lamp T8 or T12, 12 Hour, Exterior</t>
  </si>
  <si>
    <t>L4325</t>
  </si>
  <si>
    <t>4' 4-lamp TLED &lt;24W replacing 8' 2-lamp T8HO or T12HO, 24 Hour, Exterior</t>
  </si>
  <si>
    <t>L4324</t>
  </si>
  <si>
    <t>4' 4-lamp TLED &lt;24W replacing 8' 2-lamp T8HO or T12HO, 12 Hour, Exterior</t>
  </si>
  <si>
    <t>L4328</t>
  </si>
  <si>
    <t>4' 2-lamp TLED &lt;24W replacing 8' 2-lamp T8 or T12, 24 Hour, Exterior</t>
  </si>
  <si>
    <t>L4327</t>
  </si>
  <si>
    <t>4' 2-lamp TLED &lt;24W replacing 8' 2-lamp T8 or T12, 12 Hour, Exterior</t>
  </si>
  <si>
    <t>L4331</t>
  </si>
  <si>
    <t>4' 2-lamp TLED &lt;24W replacing 8' 2-lamp T8HO or T12HO, 24 Hour, Exterior</t>
  </si>
  <si>
    <t>L4330</t>
  </si>
  <si>
    <t>4' 2-lamp TLED &lt;24W replacing 8' 2-lamp T8HO or T12HO, 12 Hour, Exterior</t>
  </si>
  <si>
    <t>L3963</t>
  </si>
  <si>
    <t>DLC listed, Mogul Screw-Base (E39) lamp replacing HID, Exterior</t>
  </si>
  <si>
    <t>L3947</t>
  </si>
  <si>
    <t>ENERGY STAR Omnidirectional/Decorative LED Lamp, 1,600-1,999 lumens, Exterior</t>
  </si>
  <si>
    <t>L3948</t>
  </si>
  <si>
    <t>ENERGY STAR Omnidirectional/Decorative LED Lamp, 1,100-1,599 lumens, Exterior</t>
  </si>
  <si>
    <t>L3949</t>
  </si>
  <si>
    <t>ENERGY STAR Omnidirectional/Decorative LED Lamp, 800-1,099 lumens, Exterior</t>
  </si>
  <si>
    <t>L3950</t>
  </si>
  <si>
    <t>ENERGY STAR Omnidirectional/Decorative LED Lamp, 450-799 lumens, Exterior</t>
  </si>
  <si>
    <t>L3951</t>
  </si>
  <si>
    <t>ENERGY STAR Omnidirectional/Decorative LED Lamp, 250-449 lumens, Exterior</t>
  </si>
  <si>
    <t>L3935</t>
  </si>
  <si>
    <t>ENERGY STAR Directional LED replacing incandescent 120W – 250W, Exterior</t>
  </si>
  <si>
    <t>L3936</t>
  </si>
  <si>
    <t>ENERGY STAR Directional LED replacing incandescent 100W – 119W, Exterior</t>
  </si>
  <si>
    <t>L3937</t>
  </si>
  <si>
    <t>ENERGY STAR Directional LED replacing incandescent 75W – 99W, Exterior</t>
  </si>
  <si>
    <t>L3938</t>
  </si>
  <si>
    <t>ENERGY STAR Directional LED replacing incandescent 55W – 74W, Exterior</t>
  </si>
  <si>
    <t>L3939</t>
  </si>
  <si>
    <t>ENERGY STAR Directional LED replacing incandescent 36W – 54W, Exterior</t>
  </si>
  <si>
    <t>L3940</t>
  </si>
  <si>
    <t>ENERGY STAR Directional LED replacing incandescent ≤ 35W, Exterior</t>
  </si>
  <si>
    <t>L3929</t>
  </si>
  <si>
    <t>ENERGY STAR Directional LED replacing CFL ≥ 23W, Exterior</t>
  </si>
  <si>
    <t>L3930</t>
  </si>
  <si>
    <t>ENERGY STAR Directional LED replacing CFL 14W – 22W, Exterior</t>
  </si>
  <si>
    <t>L3931</t>
  </si>
  <si>
    <t>ENERGY STAR Directional LED replacing CFL ≤ 13W, Exterior</t>
  </si>
  <si>
    <t>L4353</t>
  </si>
  <si>
    <t>24 Hour, LED Replacement of 4' T8 or T12 Lamp w/External Driver (UL Type C), Exterior</t>
  </si>
  <si>
    <t>L4351</t>
  </si>
  <si>
    <t>24 Hour, LED Replacement of 4' T8 or T12 Lamp, Direct Wire (UL Type B), Exterior</t>
  </si>
  <si>
    <t>L4349</t>
  </si>
  <si>
    <t>24 Hour, LED Replacement of 4' T8 Lamp Utilizing Existing Ballast (UL Type A), Exterior</t>
  </si>
  <si>
    <t>L4352</t>
  </si>
  <si>
    <t>Dusk to Dawn, LED Replacement of 4' T8 or T12 Lamp w/External Driver (UL Type C), Exterior</t>
  </si>
  <si>
    <t>L4350</t>
  </si>
  <si>
    <t>Dusk to Dawn, LED Replacement of 4' T8 or T12 Lamp, Direct Wire (UL Type B), Exterior</t>
  </si>
  <si>
    <t>L4348</t>
  </si>
  <si>
    <t>Dusk to Dawn, LED Replacement of 4' T8 Lamp Utilizing Existing Ballast (UL Type A), Exterior</t>
  </si>
  <si>
    <t>----------------------LIGHTING CATALOG: CONTROLS----------------------------</t>
  </si>
  <si>
    <t>Controlled Fixture</t>
  </si>
  <si>
    <t>L3406</t>
  </si>
  <si>
    <t>Daylighting Controls</t>
  </si>
  <si>
    <t>Watt Controlled</t>
  </si>
  <si>
    <t>L3978</t>
  </si>
  <si>
    <t>High Bay On/Off Occupancy Sensor Control</t>
  </si>
  <si>
    <t>L3979</t>
  </si>
  <si>
    <t>High Bay Bi-Level Occupancy Control</t>
  </si>
  <si>
    <t>L4812</t>
  </si>
  <si>
    <t>Non-High Bay Occupancy/Vacancy Sensor</t>
  </si>
  <si>
    <t>----------------------HVAC CATALOG: HEATING SYSTEMS----------------------------</t>
  </si>
  <si>
    <t>H2218</t>
  </si>
  <si>
    <t>Hot Water Boilers, &lt; 300 MBh input, ≥90% AFUE</t>
  </si>
  <si>
    <t>MBh</t>
  </si>
  <si>
    <t>H3277</t>
  </si>
  <si>
    <t>Hot Water Boilers, ≥300 MBh input, ≥85% thermal efficiency</t>
  </si>
  <si>
    <t>H3276</t>
  </si>
  <si>
    <t>Hot Water Boilers, ≥300 MBh input, ≥90% thermal efficiency</t>
  </si>
  <si>
    <t>H2221</t>
  </si>
  <si>
    <t>Outdoor Air Reset/Cutout Controls</t>
  </si>
  <si>
    <t>Control</t>
  </si>
  <si>
    <t>H2205</t>
  </si>
  <si>
    <t>Linkageless Controls, HVAC Boilers</t>
  </si>
  <si>
    <t>BHP</t>
  </si>
  <si>
    <t>H2206</t>
  </si>
  <si>
    <t>O₂ Trim Controls, HVAC Boilers</t>
  </si>
  <si>
    <t>H2203</t>
  </si>
  <si>
    <t>High Turndown Burner, HVAC Boilers</t>
  </si>
  <si>
    <t>H2225</t>
  </si>
  <si>
    <t>Steam Trap Survey (HVAC)</t>
  </si>
  <si>
    <t>Steam Trap</t>
  </si>
  <si>
    <t>H4004</t>
  </si>
  <si>
    <t>Steam Trap Repair, &lt;10 psig General Heating, 7/32" or Smaller Trap</t>
  </si>
  <si>
    <t>H4005</t>
  </si>
  <si>
    <t>Steam Trap Repair, &lt;10 psig General Heating, 1/4" Trap</t>
  </si>
  <si>
    <t>H4006</t>
  </si>
  <si>
    <t>Steam Trap Repair, &lt;10 psig General Heating, 5/16" Trap</t>
  </si>
  <si>
    <t>H4007</t>
  </si>
  <si>
    <t>Steam Trap Repair, &lt;10 psig General Heating, 3/8" or Larger Trap</t>
  </si>
  <si>
    <t>H4008</t>
  </si>
  <si>
    <t>Steam Trap Repair, 10-49 psig General Heating, 7/32" or Smaller Trap</t>
  </si>
  <si>
    <t>H4009</t>
  </si>
  <si>
    <t>Steam Trap Repair, 10-49 psig General Heating, 1/4" Trap</t>
  </si>
  <si>
    <t>H4010</t>
  </si>
  <si>
    <t>Steam Trap Repair, 10-49 psig General Heating, 5/16" Trap</t>
  </si>
  <si>
    <t>H4011</t>
  </si>
  <si>
    <t>Steam Trap Repair, 10-49 psig General Heating, 3/8" or Larger Trap</t>
  </si>
  <si>
    <t>H4012</t>
  </si>
  <si>
    <t>Steam Trap Repair, 50-124 psig General Heating, 7/32" or Smaller Trap</t>
  </si>
  <si>
    <t>H4013</t>
  </si>
  <si>
    <t>Steam Trap Repair, 50-124 psig General Heating, 1/4" Trap</t>
  </si>
  <si>
    <t>H4014</t>
  </si>
  <si>
    <t>Steam Trap Repair, 50-124 psig General Heating, 5/16" Trap</t>
  </si>
  <si>
    <t>H4015</t>
  </si>
  <si>
    <t>Steam Trap Repair, 50-124 psig General Heating, 3/8" or Larger Trap</t>
  </si>
  <si>
    <t>Ft of Pipe</t>
  </si>
  <si>
    <t>H2429</t>
  </si>
  <si>
    <t>Insulation for Steam Fittings</t>
  </si>
  <si>
    <t>Fitting</t>
  </si>
  <si>
    <t>H2430</t>
  </si>
  <si>
    <t>Insulation for Steam Pipe</t>
  </si>
  <si>
    <t>H3491</t>
  </si>
  <si>
    <t>Furnace with ECM, ≥95%+ AFUE, NG</t>
  </si>
  <si>
    <t>Furnace</t>
  </si>
  <si>
    <t>H3492</t>
  </si>
  <si>
    <t>Furnace with ECM, ≥90%+ AFUE, NG</t>
  </si>
  <si>
    <t>H2422</t>
  </si>
  <si>
    <t>Infrared Heater (Retrofit Only)</t>
  </si>
  <si>
    <t>H4753</t>
  </si>
  <si>
    <t>Unit Heater, ≥ 90% Thermal Efficiency (Retrofit Only), Heating Setpoint = 70°F</t>
  </si>
  <si>
    <t>H4754</t>
  </si>
  <si>
    <t>Unit Heater, ≥ 90% Thermal Efficiency (Retrofit Only), Heating Setpoint = 65°F</t>
  </si>
  <si>
    <t>H4755</t>
  </si>
  <si>
    <t>Unit Heater, ≥ 90% Thermal Efficiency (Retrofit Only), Heating Setpoint = 60°F</t>
  </si>
  <si>
    <t>H4756</t>
  </si>
  <si>
    <t>Unit Heater, ≥ 90% Thermal Efficiency (Retrofit Only), Heating Setpoint = 55°F</t>
  </si>
  <si>
    <t>Unit Heater, ≥ 90% Thermal Efficiency (NC Only), Heating Setpoint = 70°F</t>
  </si>
  <si>
    <t>Unit Heater, ≥ 90% Thermal Efficiency (NC Only), Heating Setpoint = 65°F</t>
  </si>
  <si>
    <t>Unit Heater, ≥ 90% Thermal Efficiency (NC Only), Heating Setpoint = 60°F</t>
  </si>
  <si>
    <t>Unit Heater, ≥ 90% Thermal Efficiency (NC Only), Heating Setpoint = 55°F</t>
  </si>
  <si>
    <t>H2699</t>
  </si>
  <si>
    <t>H2702</t>
  </si>
  <si>
    <t>H2701</t>
  </si>
  <si>
    <t>H2700</t>
  </si>
  <si>
    <t>----------------------HVAC CATALOG: COOLING SYSTEMS----------------------------</t>
  </si>
  <si>
    <t>H4736</t>
  </si>
  <si>
    <t>15 SEER Split System A/C, &lt; 5.42 tons</t>
  </si>
  <si>
    <t>A/C Unit</t>
  </si>
  <si>
    <t>H4737</t>
  </si>
  <si>
    <t>16 SEER Split System A/C, &lt; 5.42 tons</t>
  </si>
  <si>
    <t>H4738</t>
  </si>
  <si>
    <t>17 SEER Split System A/C, &lt; 5.42 tons</t>
  </si>
  <si>
    <t>H4739</t>
  </si>
  <si>
    <t>18 SEER Split System A/C, &lt; 5.42 tons</t>
  </si>
  <si>
    <t>H4740</t>
  </si>
  <si>
    <t>15 SEER Single Package A/C, &lt; 5.42 tons</t>
  </si>
  <si>
    <t>H4741</t>
  </si>
  <si>
    <t>16 SEER Single Package A/C, &lt; 5.42 tons</t>
  </si>
  <si>
    <t>H4742</t>
  </si>
  <si>
    <t>17 SEER Single Package A/C, &lt; 5.42 tons</t>
  </si>
  <si>
    <t>H4743</t>
  </si>
  <si>
    <t>18 SEER Single Package A/C, &lt; 5.42 tons</t>
  </si>
  <si>
    <t>H4744</t>
  </si>
  <si>
    <t>15 SEER and 9.0 HSPF Heat Pump, &lt; 5.42 tons</t>
  </si>
  <si>
    <t>H4745</t>
  </si>
  <si>
    <t>16 SEER and 9.0 HSPF Heat Pump, &lt; 5.42 tons</t>
  </si>
  <si>
    <t>H4746</t>
  </si>
  <si>
    <t>17 SEER and 9.0 HSPF Heat Pump, &lt; 5.42 tons</t>
  </si>
  <si>
    <t>H4747</t>
  </si>
  <si>
    <t>18 SEER and 9.0 HSPF Heat Pump, &lt; 5.42 tons</t>
  </si>
  <si>
    <t>DX Cooling ≥ 5.42 to &lt; 11.25 tons, Min. Eff. = 12.0 EER and 13.8 IEER (additional incentive on IEER)</t>
  </si>
  <si>
    <t>Ton</t>
  </si>
  <si>
    <t>HVAC/Plumbing</t>
  </si>
  <si>
    <t>H4369</t>
  </si>
  <si>
    <t>DX Cooling ≥ 11.25 to &lt; 20.00 tons, Min. Eff. = 12.0 EER and 13.0 IEER (additional incentive on IEER)</t>
  </si>
  <si>
    <t>H4370</t>
  </si>
  <si>
    <t>DX Cooling ≥ 20.00 to &lt; 63.33 tons, Min. Eff. = 10.3 EER and 12.1 IEER (additional incentive on IEER)</t>
  </si>
  <si>
    <t>H4371</t>
  </si>
  <si>
    <t>DX Cooling ≥ 63.33 tons, Min. Eff. = 9.7 EER and 11.4 IEER (additional incentive on IEER)</t>
  </si>
  <si>
    <t>H3909</t>
  </si>
  <si>
    <t>Split System A/C Condensing Unit Only, ≥11.25 tons, ≥ 11.1 EER</t>
  </si>
  <si>
    <t>H4712</t>
  </si>
  <si>
    <t xml:space="preserve">Air-Cooled Chiller, Path A, &lt; 150 tons, Full Load ≤1.160 kW/ton, Part Load ≤0.880 kW/ton </t>
  </si>
  <si>
    <t>B1 &amp; B2</t>
  </si>
  <si>
    <t>H4713</t>
  </si>
  <si>
    <t xml:space="preserve">Air-Cooled Chiller, Path A, ≥ 150 tons, Full Load ≤1.160 kW/ton, Part Load ≤0.860 kW/ton </t>
  </si>
  <si>
    <t>H4714</t>
  </si>
  <si>
    <t xml:space="preserve">Air-Cooled Chiller, Path B, &lt; 150 tons, Full Load ≤1.240 kW/ton, Part Load ≤0.730 kW/ton </t>
  </si>
  <si>
    <t>H4715</t>
  </si>
  <si>
    <t xml:space="preserve">Air-Cooled Chiller, Path B, ≥ 150 tons, Full Load ≤1.240 kW/ton, Part Load ≤0.720 kW/ton </t>
  </si>
  <si>
    <t>H4716</t>
  </si>
  <si>
    <t>PD Water-Cooled, Path A, &lt;75 tons, Full Load ≤0.720 kW/ton and IPLV ≤0.600 kW/ton</t>
  </si>
  <si>
    <t>H4717</t>
  </si>
  <si>
    <t>PD Water-Cooled, Path A, ≥ 75 tons and &lt; 150 tons, Full Load ≤0.690 kW/ton and IPLV ≤0.560 kW/ton</t>
  </si>
  <si>
    <t>H4718</t>
  </si>
  <si>
    <t>PD Water-Cooled, Path A, ≥ 150 tons and &lt; 300 tons, Full Load ≤0.630 kW/ton and IPLV ≤0.540 kW/ton</t>
  </si>
  <si>
    <t>H4719</t>
  </si>
  <si>
    <t>PD Water-Cooled, Path A, ≥ 300 tons and &lt; 600 tons, Full Load ≤0.580 kW/ton and IPLV ≤0.520 kW/ton</t>
  </si>
  <si>
    <t>H4720</t>
  </si>
  <si>
    <t>PD Water-Cooled, Path A, ≥ 600 tons, Full Load ≤0.530 kW/ton and IPLV ≤0.500 kW/ton</t>
  </si>
  <si>
    <t>H4726</t>
  </si>
  <si>
    <t>Centrifugal Water-Cooled, Path A, &lt;150 tons, Full Load ≤0.580 kW/ton and IPLV ≤0.550 kW/ton</t>
  </si>
  <si>
    <t>H4727</t>
  </si>
  <si>
    <t>Centrifugal Water-Cooled, Path A, ≥ 150 tons and &lt; 300 tons, Full Load ≤0.580 kW/ton and IPLV ≤0.550 kW/ton</t>
  </si>
  <si>
    <t>H4728</t>
  </si>
  <si>
    <t>Centrifugal Water-Cooled, Path A, ≥ 300 tons and &lt; 400 tons, Full Load ≤0.530 kW/ton and IPLV ≤0.520 kW/ton</t>
  </si>
  <si>
    <t>H4729</t>
  </si>
  <si>
    <t>Centrifugal Water-Cooled, Path A, ≥ 400 tons and &lt; 600 tons, Full Load ≤0.530 kW/ton and IPLV ≤0.500 kW/ton</t>
  </si>
  <si>
    <t>H4730</t>
  </si>
  <si>
    <t>Centrifugal Water-Cooled, Path A, ≥ 600 tons, Full Load ≤0.530 kW/ton and IPLV ≤0.500 kW/ton</t>
  </si>
  <si>
    <t>H4721</t>
  </si>
  <si>
    <t>PD Water-Cooled, Path B, &lt;75 tons, Full Load ≤0.780 kW/ton and IPLV ≤0.470 kW/ton</t>
  </si>
  <si>
    <t>H4722</t>
  </si>
  <si>
    <t>PD Water-Cooled, Path B, ≥ 75 tons and &lt; 150 tons, Full Load ≤0.750 kW/ton and IPLV ≤0.460 kW/ton</t>
  </si>
  <si>
    <t>H4723</t>
  </si>
  <si>
    <t>PD Water-Cooled, Path B, ≥ 150 tons and &lt; 300 tons, Full Load ≤0.680 kW/ton and IPLV ≤0.410 kW/ton</t>
  </si>
  <si>
    <t>H4724</t>
  </si>
  <si>
    <t>PD Water-Cooled, Path B, ≥ 300 tons and &lt; 600 tons, Full Load ≤0.6250 kW/ton and IPLV ≤0.380 kW/ton</t>
  </si>
  <si>
    <t>H4725</t>
  </si>
  <si>
    <t>PD Water-Cooled, Path B, ≥ 600 tons, Full Load ≤0.585 kW/ton and IPLV ≤0.350 kW/ton</t>
  </si>
  <si>
    <t>H4731</t>
  </si>
  <si>
    <t>Centrifugal Water-Cooled, Path B, &lt;150 tons, Full Load ≤0.695 kW/ton and IPLV ≤0.410 kW/ton</t>
  </si>
  <si>
    <t>H4732</t>
  </si>
  <si>
    <t>Centrifugal Water-Cooled, Path B, ≥ 150 tons and &lt; 300 tons, Full Load ≤0.635 kW/ton and IPLV ≤0.370 kW/ton</t>
  </si>
  <si>
    <t>H4733</t>
  </si>
  <si>
    <t>Centrifugal Water-Cooled, Path B, ≥ 300 tons and &lt; 400 tons, Full Load ≤0.595 kW/ton and IPLV ≤0.360 kW/ton</t>
  </si>
  <si>
    <t>H4734</t>
  </si>
  <si>
    <t>Centrifugal Water-Cooled, Path B, ≥ 400 tons and &lt; 600 tons, Full Load ≤0.585 kW/ton and IPLV ≤0.350 kW/ton</t>
  </si>
  <si>
    <t>H4735</t>
  </si>
  <si>
    <t>Centrifugal Water-Cooled, Path B, ≥ 600 tons, Full Load ≤0.585kW/ton and IPLV ≤0.350 kW/ton</t>
  </si>
  <si>
    <t>----------------------HVAC CATALOG: VENTILATION AND CONTROLS----------------------------</t>
  </si>
  <si>
    <t>Energy Recovery Ventilator</t>
  </si>
  <si>
    <t>CFM</t>
  </si>
  <si>
    <t>H3066</t>
  </si>
  <si>
    <t>Economizer (Existing RTU Only)</t>
  </si>
  <si>
    <t>RTU</t>
  </si>
  <si>
    <t>H3910</t>
  </si>
  <si>
    <t>HVAC Fan with ECM (≤ 1.0 hp), Heating Only</t>
  </si>
  <si>
    <t>Motor</t>
  </si>
  <si>
    <t>H3911</t>
  </si>
  <si>
    <t>H3911: HVAC Fan with ECM (≤ 1.0 hp), Cooling Only</t>
  </si>
  <si>
    <t>H3912</t>
  </si>
  <si>
    <t>HVAC Fan with ECM (≤ 1.0 hp), Occupied Ventilation</t>
  </si>
  <si>
    <t>H3913</t>
  </si>
  <si>
    <t>HVAC Fan with ECM (≤ 1.0 hp), 24/7 Ventilation</t>
  </si>
  <si>
    <t>H3964</t>
  </si>
  <si>
    <t>Advanced Rooftop Unit Controllers</t>
  </si>
  <si>
    <t>H2853</t>
  </si>
  <si>
    <t>Demand Controlled Ventilation (DCV) for Air Handling Units</t>
  </si>
  <si>
    <t>H3266</t>
  </si>
  <si>
    <t>Demand Controlled Ventilation (DCV) for Single Zone RTU</t>
  </si>
  <si>
    <t>H2373</t>
  </si>
  <si>
    <t>Guest Room Energy Management Control (PTAC w/ elec heat)</t>
  </si>
  <si>
    <t>Room</t>
  </si>
  <si>
    <t>H4748</t>
  </si>
  <si>
    <t>Guest Room Energy Management Control (PTHP)</t>
  </si>
  <si>
    <t>H2374</t>
  </si>
  <si>
    <t>Guest Room Energy Management Control (all other HVAC systems)</t>
  </si>
  <si>
    <t>H4375</t>
  </si>
  <si>
    <t>Smart Thermostat, Natural Gas Boiler</t>
  </si>
  <si>
    <t>H4376</t>
  </si>
  <si>
    <t>Smart Thermostat, Natural Gas Furnace</t>
  </si>
  <si>
    <t>H4377</t>
  </si>
  <si>
    <t>Smart Thermostat, Rooftop Unit with AC and Natural Gas Heat</t>
  </si>
  <si>
    <t>Parking Garage Ventilation Controls Without Heating</t>
  </si>
  <si>
    <t>System</t>
  </si>
  <si>
    <t>H4837</t>
  </si>
  <si>
    <t>H3493</t>
  </si>
  <si>
    <t>Parking Garage Ventilation Controls With Heating</t>
  </si>
  <si>
    <t>H2640</t>
  </si>
  <si>
    <t>HP</t>
  </si>
  <si>
    <t>H2641</t>
  </si>
  <si>
    <t>H2726</t>
  </si>
  <si>
    <t>H2644</t>
  </si>
  <si>
    <t>H2646</t>
  </si>
  <si>
    <t>----------------------HVAC CATALOG: PLUMBING----------------------------</t>
  </si>
  <si>
    <t>P3684</t>
  </si>
  <si>
    <t>K-12 School High Use Commercial Water Heater, Gas Storage ≥ 90% Thermal Efficiency</t>
  </si>
  <si>
    <t>Water Heater</t>
  </si>
  <si>
    <t>High Use Commercial Water Heater, Gas Storage ≥90% TE</t>
  </si>
  <si>
    <t>-----------------------HVAC CATALOG: BUILDING ENVELOPE ----------------------</t>
  </si>
  <si>
    <t>B2300</t>
  </si>
  <si>
    <t>Dock Door Infiltration Reduction, New Install</t>
  </si>
  <si>
    <t>Door Sealed</t>
  </si>
  <si>
    <t>B2301</t>
  </si>
  <si>
    <t>Dock Door Infiltration Reduction, Replace Existing</t>
  </si>
  <si>
    <t>B2302</t>
  </si>
  <si>
    <t>Dock Pit/Ramp External Seal, Added to Existing "Brush" Barrier</t>
  </si>
  <si>
    <t>Pit sealed</t>
  </si>
  <si>
    <t>B2303</t>
  </si>
  <si>
    <t>Dock Pit/Ramp External Seal, No Brush Barrier Present</t>
  </si>
  <si>
    <t>B3680</t>
  </si>
  <si>
    <t>Spring-loaded Overhead Door Hinge, Heating Setpoint = 55°F</t>
  </si>
  <si>
    <t>Per Door</t>
  </si>
  <si>
    <t>B3681</t>
  </si>
  <si>
    <t>Spring-loaded Overhead Door Hinge, Heating Setpoint = 60°F</t>
  </si>
  <si>
    <t>B3682</t>
  </si>
  <si>
    <t>Spring-loaded Overhead Door Hinge, Heating Setpoint = 65°F</t>
  </si>
  <si>
    <t>B3683</t>
  </si>
  <si>
    <t>Spring-loaded Overhead Door Hinge, Heating Setpoint = 70°F</t>
  </si>
  <si>
    <t>N</t>
  </si>
  <si>
    <t>O</t>
  </si>
  <si>
    <t>P</t>
  </si>
  <si>
    <t>Q</t>
  </si>
  <si>
    <t>-----------------------COMMERCIAL REFRIGERATION CATALOG: NON-SELF CONTAINED-----------------------</t>
  </si>
  <si>
    <t>R2236</t>
  </si>
  <si>
    <t>Efficient Reach-in Cooler Case Door, No-Heat Type</t>
  </si>
  <si>
    <t>Door</t>
  </si>
  <si>
    <t>R2234</t>
  </si>
  <si>
    <t>Efficient Reach-in Freezer Case Door, Low-Heat Type</t>
  </si>
  <si>
    <t>R2235</t>
  </si>
  <si>
    <t>Efficient Reach-in Freezer Case Door, No-Heat Type</t>
  </si>
  <si>
    <t>R2308</t>
  </si>
  <si>
    <t>ECM Evaporator Fan Motor, Walk-In Cooler, &lt; 1/20 hp</t>
  </si>
  <si>
    <t>R2309</t>
  </si>
  <si>
    <t>ECM Evaporator Fan Motor, Walk-In Cooler, 1/20 - 1 hp</t>
  </si>
  <si>
    <t>R2310</t>
  </si>
  <si>
    <t>ECM Evaporator Fan Motor, Walk-In Freezer, &lt; 1/20 hp</t>
  </si>
  <si>
    <t>R2311</t>
  </si>
  <si>
    <t>ECM Evaporator Fan Motor, Walk-In Freezer, 1/20 - 1 hp</t>
  </si>
  <si>
    <t>R2312</t>
  </si>
  <si>
    <t>ECM Motor, Cooler/Freezer Case</t>
  </si>
  <si>
    <t>R4284</t>
  </si>
  <si>
    <t>Permanent Magnet Synchronous Motor, Cooler/Freezer Case</t>
  </si>
  <si>
    <t>R2306</t>
  </si>
  <si>
    <t>ECM Compressor Fan Motor</t>
  </si>
  <si>
    <t>R2307</t>
  </si>
  <si>
    <t>ECM Condenser / Condensing Unit Fan Motor</t>
  </si>
  <si>
    <t>R3114</t>
  </si>
  <si>
    <t>LED, Horizontal Case Lighting, replacing or instead of Linear Fluorescent</t>
  </si>
  <si>
    <t>Linear Foot of Lamps</t>
  </si>
  <si>
    <t>R2456</t>
  </si>
  <si>
    <t>LED, Vertical Case Lighting, replacing or instead of Linear Fluorescent</t>
  </si>
  <si>
    <t>R2509</t>
  </si>
  <si>
    <t>Reach-In Refrigerated Case w/ Doors replacing or instead of Open Multideck Case</t>
  </si>
  <si>
    <t>R3409</t>
  </si>
  <si>
    <t>Retrofit Open Refrigerated Cases with Doors (or new multideck case w/ doors for BIP)</t>
  </si>
  <si>
    <t>R2271</t>
  </si>
  <si>
    <t>R3183</t>
  </si>
  <si>
    <t>Strip Curtain, Walk-In Freezers and Coolers</t>
  </si>
  <si>
    <t>-----------------------COMMERCIAL REFRIGERATION CATALOG: CONTROLS-----------------------</t>
  </si>
  <si>
    <t>R2197</t>
  </si>
  <si>
    <t>Anti-Sweat Heater Controls, Freezer Case, Low-Heat Door</t>
  </si>
  <si>
    <t>R2198</t>
  </si>
  <si>
    <t>Anti-Sweat Heater Controls, Freezer Case, No-Heat Door</t>
  </si>
  <si>
    <t>R2199</t>
  </si>
  <si>
    <t>Anti-Sweat Heater Controls, Freezer Case, Standard Door</t>
  </si>
  <si>
    <t>R2200</t>
  </si>
  <si>
    <t>Anti-Sweat Heater Controls, Refrigerated Case, Low-Heat or No-Heat Door</t>
  </si>
  <si>
    <t>R2201</t>
  </si>
  <si>
    <t>Anti-Sweat Heater Controls, Refrigerated Case, Standard Door</t>
  </si>
  <si>
    <t>R2269</t>
  </si>
  <si>
    <t>Evaporator Fan Control (walk-in coolers and freezers)</t>
  </si>
  <si>
    <t>R4759</t>
  </si>
  <si>
    <t>Evaporator Fan Control (reach-in coolers and freezers)</t>
  </si>
  <si>
    <t>R4758</t>
  </si>
  <si>
    <t>Demand Defrost Controls, Freezers only</t>
  </si>
  <si>
    <t>R2482</t>
  </si>
  <si>
    <t>Occupancy Sensor, LED Refrigerated Case Lights</t>
  </si>
  <si>
    <t>R4360</t>
  </si>
  <si>
    <t>Refrigeration Controls, Floating Head Pressure</t>
  </si>
  <si>
    <t>K2623</t>
  </si>
  <si>
    <t>K2621</t>
  </si>
  <si>
    <t>K2627</t>
  </si>
  <si>
    <t>K2625</t>
  </si>
  <si>
    <t>----------------------PROCESS SYSTEMS CATALOG: COMPRESSED AIR AND VACUUM-------------------------</t>
  </si>
  <si>
    <t>PS4766</t>
  </si>
  <si>
    <t>Compressed Air Leak Survey and Repair</t>
  </si>
  <si>
    <t>Connected HP</t>
  </si>
  <si>
    <t>Process Systems</t>
  </si>
  <si>
    <t>PS4767</t>
  </si>
  <si>
    <t>Compressed Air and Leak Survey Repair, Agriculture only</t>
  </si>
  <si>
    <t>Variable Speed Drive Air Compressors</t>
  </si>
  <si>
    <t>PS4361</t>
  </si>
  <si>
    <t>Variable Speed Drive Vacuum Pump, ≤ 30 hp, Variable Torque</t>
  </si>
  <si>
    <t>PS4362</t>
  </si>
  <si>
    <t>Variable Speed Drive Vacuum Pump, ≤ 30 hp, Constant Torque</t>
  </si>
  <si>
    <t>PS2264</t>
  </si>
  <si>
    <t>Cycling or VFD-Controlled Refrigerated Air Dryer</t>
  </si>
  <si>
    <t>PS4363</t>
  </si>
  <si>
    <t>Dewpoint Demand Controls for Desiccant Dryers</t>
  </si>
  <si>
    <t>PS2254</t>
  </si>
  <si>
    <t>No Air-Loss Condensate Drains</t>
  </si>
  <si>
    <t>Drain</t>
  </si>
  <si>
    <t>PS2255</t>
  </si>
  <si>
    <t>Pressure/Flow Controllers</t>
  </si>
  <si>
    <t>PS2258</t>
  </si>
  <si>
    <t>Compressed Air Mist Eliminators</t>
  </si>
  <si>
    <t>PS2259</t>
  </si>
  <si>
    <t>Air Entraining Nozzles</t>
  </si>
  <si>
    <t>Nozzle</t>
  </si>
  <si>
    <t>PS2257</t>
  </si>
  <si>
    <t>Compressed Air Heat Recovery</t>
  </si>
  <si>
    <t>PS3928</t>
  </si>
  <si>
    <t>Vacuum Pump Heat Recovery</t>
  </si>
  <si>
    <t>PS2848</t>
  </si>
  <si>
    <t>Compressed Air Process Load Shifting</t>
  </si>
  <si>
    <t>Compressor HP Shifted</t>
  </si>
  <si>
    <t>----------------------PROCESS SYSTEMS CATALOG: STEAM SYSTEMS-------------------------</t>
  </si>
  <si>
    <t>PS4041</t>
  </si>
  <si>
    <t>Steam Trap Survey (Process)</t>
  </si>
  <si>
    <t>PS3999</t>
  </si>
  <si>
    <t>Steam Trap Repair/Replacement, Industrial, &lt; 10 psig</t>
  </si>
  <si>
    <t>PS4000</t>
  </si>
  <si>
    <t>Steam Trap Repair/Replacement, Industrial, 10-49 psig</t>
  </si>
  <si>
    <t>PS4001</t>
  </si>
  <si>
    <t>Steam Trap Repair/Replacement, Industrial, 50-124 psig</t>
  </si>
  <si>
    <t>PS4002</t>
  </si>
  <si>
    <t>Steam Trap Repair/Replacement, Industrial, 125-225 psig</t>
  </si>
  <si>
    <t>PS4003</t>
  </si>
  <si>
    <t>Steam Trap Repair/Replacement, Industrial, &gt; 225 psig</t>
  </si>
  <si>
    <t>PS4761</t>
  </si>
  <si>
    <t>Process Boiler Combustion Upgrades, Linkageless Controls</t>
  </si>
  <si>
    <t>PS4762</t>
  </si>
  <si>
    <t>PS4760</t>
  </si>
  <si>
    <t>Process Boiler Combustion Upgrades, High Turndown Burner</t>
  </si>
  <si>
    <t>----------------------PROCESS SYSTEMS CATALOG: VFDs-------------------------</t>
  </si>
  <si>
    <t>PS2726</t>
  </si>
  <si>
    <t>Variable Frequency Drives, Existing Bldg: Variable Torque, CW Distribution Pump</t>
  </si>
  <si>
    <t>PS2640</t>
  </si>
  <si>
    <t>Variable Frequency Drives, Existing Bldg: Variable Torque, Boiler Draft Fan</t>
  </si>
  <si>
    <t>PS2641</t>
  </si>
  <si>
    <t>Variable Frequency Drives, Existing Bldg: Variable Torque, Cooling Tower Fan</t>
  </si>
  <si>
    <t>PS2647</t>
  </si>
  <si>
    <t>Variable Frequency Drives, Existing Bldg: Variable Torque, Process Fan</t>
  </si>
  <si>
    <t>PS2648</t>
  </si>
  <si>
    <t>Variable Frequency Drives, Existing Bldg: Variable Torque, Process Pump</t>
  </si>
  <si>
    <t>Variable Frequency Drives, New Const: Variable Torque, CW Distribution Pump</t>
  </si>
  <si>
    <t>Variable Frequency Drives, New Const: Variable Torque, Boiler Draft Fan</t>
  </si>
  <si>
    <t>Variable Frequency Drives, New Const: Variable Torque, Cooling Tower Fan</t>
  </si>
  <si>
    <t>Variable Frequency Drives, New Const: Variable Torque, Process Fan</t>
  </si>
  <si>
    <t>Variable Frequency Drives, New Const: Variable Torque, Process Pump</t>
  </si>
  <si>
    <t>PS3280</t>
  </si>
  <si>
    <t>Variable Frequency Drives, Existing Bldg: Constant Torque, All Types</t>
  </si>
  <si>
    <t>----------------------PROCESS SYSTEMS CATALOG: DATA CENTER AND TELECOM FACILITIES-------------------------</t>
  </si>
  <si>
    <t>PS4768</t>
  </si>
  <si>
    <t>15 SEER Split System, &lt; 5.4 tons, Data Center/Telecom</t>
  </si>
  <si>
    <t>PS4769</t>
  </si>
  <si>
    <t>16 SEER Split System, &lt; 5.4 tons, Data Center/Telecom</t>
  </si>
  <si>
    <t>PS4770</t>
  </si>
  <si>
    <t>17 SEER Split System, &lt; 5.4 tons, Data Center/Telecom</t>
  </si>
  <si>
    <t>PS4771</t>
  </si>
  <si>
    <t>18 SEER Split System, &lt; 5.4 tons, Data Center/Telecom</t>
  </si>
  <si>
    <t>15 SEER Single Package, &lt; 5.4 tons, Data Center/Telecom</t>
  </si>
  <si>
    <t>16 SEER Single Package, &lt; 5.4 tons, Data Center/Telecom</t>
  </si>
  <si>
    <t>17 SEER Single Package, &lt; 5.4 tons, Data Center/Telecom</t>
  </si>
  <si>
    <t>18 SEER Single Package, &lt; 5.4 tons, Data Center/Telecom</t>
  </si>
  <si>
    <t>PS4772</t>
  </si>
  <si>
    <t>PS4773</t>
  </si>
  <si>
    <t>PS4774</t>
  </si>
  <si>
    <t>PS4775</t>
  </si>
  <si>
    <t>PS4776</t>
  </si>
  <si>
    <t>Air Side Economizer, Data Center/Telecom</t>
  </si>
  <si>
    <t>PS2305</t>
  </si>
  <si>
    <t>Energy Efficient Drycooler, Data Center/Telecom</t>
  </si>
  <si>
    <t>PS4777</t>
  </si>
  <si>
    <t>Efficient UPS, Data Center/Telecom</t>
  </si>
  <si>
    <t>kW</t>
  </si>
  <si>
    <t>PS4778</t>
  </si>
  <si>
    <t>Efficient Rectifier, Data Center/Telecom</t>
  </si>
  <si>
    <t>----------------------PROCESS SYSTEMS CATALOG: PROCESS SPECIALTY EQUIPMENT-------------------------</t>
  </si>
  <si>
    <t>PS2490</t>
  </si>
  <si>
    <t>Energy-Efficient Radiant Heater Bands for Plastics</t>
  </si>
  <si>
    <t>PS2496</t>
  </si>
  <si>
    <t>Pressure Screen Rotor for Pulp &amp; Paper</t>
  </si>
  <si>
    <t>PS2538</t>
  </si>
  <si>
    <t>Energy-Efficient Repulper Rotor</t>
  </si>
  <si>
    <t>PS2315</t>
  </si>
  <si>
    <t>Energy-Efficient Extraction Plate</t>
  </si>
  <si>
    <t>PS4764</t>
  </si>
  <si>
    <t>Pulp and Paper, Spline Rotor Upgrade</t>
  </si>
  <si>
    <t>PS4763</t>
  </si>
  <si>
    <t>Pulp and Paper, High Efficiency Side Entry Agitator</t>
  </si>
  <si>
    <t>PS4765</t>
  </si>
  <si>
    <t>Industrial High Frequency Battery Charger</t>
  </si>
  <si>
    <t>kWh Capacity</t>
  </si>
  <si>
    <t>PS3244</t>
  </si>
  <si>
    <t>Process Exhaust Filtration</t>
  </si>
  <si>
    <t>CFM Reduced</t>
  </si>
  <si>
    <t>Dryer</t>
  </si>
  <si>
    <t>Special Offer</t>
  </si>
  <si>
    <t>S&amp;G</t>
  </si>
  <si>
    <t>Business &amp; Industry</t>
  </si>
  <si>
    <t>B&amp;I</t>
  </si>
  <si>
    <t>Business New Construction</t>
  </si>
  <si>
    <t>BNC</t>
  </si>
  <si>
    <t>Business-Rural Catalog Code</t>
  </si>
  <si>
    <t>Business New Construction Catalog Code</t>
  </si>
  <si>
    <t>Not Eligible: LED, &lt;44W, 1X4 product replacing 1- or 2-lamp T8 or T12 troffer</t>
  </si>
  <si>
    <t>Not Eligible: LED, &lt;44W, 2X4 product replacing 1- or 2-lamp T8 or T12 troffer</t>
  </si>
  <si>
    <t>Not Eligible: LED, ≤55W, 2X4 product replacing 3- or 4-lamp T8 or T12 troffer</t>
  </si>
  <si>
    <t>Not Eligible: 2X2 LED, ≤36W, replacing Fixture with 2 or more T8 or T12 Lamps</t>
  </si>
  <si>
    <t>Not Eligible: 2X2 LED, ≤85W, replacing Fixture with 2 or more 2G11 base Lamps</t>
  </si>
  <si>
    <t>Not Eligible: LED Fixture &lt;11W/FT Replacing 1- or 2-lamp T8 or T12 Lamp(s) in Cross Section</t>
  </si>
  <si>
    <t>Not Eligible: LED Fixture &lt;24W/FT Replacing 3- or 4-lamp T8 or T12 Lamps in Cross Section</t>
  </si>
  <si>
    <t>Not Eligible: LED Fixture &lt;12W/FT Replacing 1- or 2-lamp T5 Lamp(s) in Cross Section</t>
  </si>
  <si>
    <t>Not Eligible: LED Fixture &lt;28W/FT Replacing 3- or 4-lamp T5 Lamp(s) in Cross Section</t>
  </si>
  <si>
    <t>Not Eligible: 4’ 2 Lamp TLED &lt;24W replacing 8’ 1 Lamp T8 or T12</t>
  </si>
  <si>
    <t>Not Eligible: 4’ 2 Lamp TLED &lt;24W replacing 8’ 1 Lamp T8HO or T12HO</t>
  </si>
  <si>
    <t>Not Eligible: 4’ 4 Lamp TLED &lt;24W replacing 8’ 2 Lamp T8 or T12</t>
  </si>
  <si>
    <t>Not Eligible: 4’ 4 Lamp TLED &lt;24W replacing 8’ 2 Lamp T8HO or T12HO</t>
  </si>
  <si>
    <t>Not Eligible: 4’ 2 Lamp TLED &lt;24W replacing 8’ 2 Lamp T8 or T12</t>
  </si>
  <si>
    <t>Not Eligible: 4’ 2 Lamp TLED &lt;24W replacing 8’ 2 Lamp T8HO or T12HO</t>
  </si>
  <si>
    <t>L3091: ≤ 155W LED High Bay/Low Bay, replacing or instead of 250W HID</t>
  </si>
  <si>
    <t>L3092: ≤ 250W LED High Bay/Low Bay, instead of 320-399W HID</t>
  </si>
  <si>
    <t>L3093: ≤ 250W LED High Bay/Low Bay, replacing 400W HID</t>
  </si>
  <si>
    <t>L3094: ≤ 365W LED High Bay/Low Bay, replacing 400W HID</t>
  </si>
  <si>
    <t>L3095: ≤ 500W LED High Bay/Low Bay, replacing or instead of 1000W HID</t>
  </si>
  <si>
    <t>L3096: ≤ 800W LED High Bay/Low Bay, replacing or instead of 1000W HID</t>
  </si>
  <si>
    <t>L3393: ≤ 180W LED High Bay/Low Bay, replacing or instead of 6L T8 or 4L T5HO</t>
  </si>
  <si>
    <t>L4347: ≤ 250W LED High Bay/Low Bay, replacing or instead of 8L T8 or 6L T5HO</t>
  </si>
  <si>
    <t>L4795: ≤ 300W LED High Bay/Low Bay, replacing or instead of 10L T8 or 8L T5HO</t>
  </si>
  <si>
    <t>L4796: ≤ 350W LED High Bay/Low Bay, replacing or instead of 12L T8 or 10L T5HO</t>
  </si>
  <si>
    <t>Not Eligible: LED Downlight Fixtures replacing or instead of Incandescent, CFL, or HID fixture</t>
  </si>
  <si>
    <t>L4813: LED Track/Mono/Accent fixtures replacing incandescent, CFL, or HID fixture</t>
  </si>
  <si>
    <t>L3097: LED Stairwell or Passageway Fixture</t>
  </si>
  <si>
    <t>L3903: Interior LED Signage</t>
  </si>
  <si>
    <t>Not Eligible: ENERGY STAR Omnidirectional/Decorative LED Lamp, 1,600-1,999 lumens, Interior</t>
  </si>
  <si>
    <t>Not Eligible: ENERGY STAR Omnidirectional/Decorative LED Lamp, 1,100-1,599 lumens, Interior</t>
  </si>
  <si>
    <t>Not Eligible: ENERGY STAR Omnidirectional/Decorative LED Lamp, 800-1,099 lumens, Interior</t>
  </si>
  <si>
    <t>Not Eligible: ENERGY STAR Omnidirectional/Decorative LED Lamp, 450-799 lumens, Interior</t>
  </si>
  <si>
    <t>Not Eligible: ENERGY STAR Omnidirectional/Decorative LED Lamp, 250-449 lumens, Interior</t>
  </si>
  <si>
    <t>Not Eligible: ENERGY STAR Directional LED replacing incandescent 120W – 250W, Interior</t>
  </si>
  <si>
    <t>Not Eligible: ENERGY STAR Directional LED replacing incandescent 100W – 119W, Interior</t>
  </si>
  <si>
    <t>Not Eligible: ENERGY STAR Directional LED replacing incandescent 75W – 99W, Interior</t>
  </si>
  <si>
    <t>Not Eligible: ENERGY STAR Directional LED replacing incandescent 55W – 74W, Interior</t>
  </si>
  <si>
    <t>Not Eligible: ENERGY STAR Directional LED replacing incandescent 36W – 54W, Interior</t>
  </si>
  <si>
    <t>Not Eligible: ENERGY STAR Directional LED replacing incandescent ≤ 35W, Interior</t>
  </si>
  <si>
    <t>L3932: ENERGY STAR Directional LED replacing CFL ≥ 23W, Interior</t>
  </si>
  <si>
    <t>L3933: ENERGY STAR Directional LED replacing CFL 14W – 22W, Interior</t>
  </si>
  <si>
    <t>L3934: ENERGY STAR Directional LED replacing CFL ≤ 13W, Interior</t>
  </si>
  <si>
    <t>L3962: DLC listed, Mogul Screw-Base (E39) LED lamp replacing HID</t>
  </si>
  <si>
    <t>L4779: Four-pin base LED Lamp Replacing CFL</t>
  </si>
  <si>
    <t>Not Eligible: 4' TLED, ≤24W, replacing 4' T8 or T12 Lamp w/External Driver (UL Type C)</t>
  </si>
  <si>
    <t>Not Eligible: 4' TLED, ≤24W, replacing 4' T8 or T12 Lamp, Direct Wire (UL Type B)</t>
  </si>
  <si>
    <t>Not Eligible: 4' TLED, ≤24W, replacing 4' T8 or T12 Lamp Utilizing Existing Ballast (UL Type A)</t>
  </si>
  <si>
    <t>Not Eligible: LED Replacement of 4' T5 Lamp w/External Driver (UL Type C)</t>
  </si>
  <si>
    <t>Not Eligible: LED Replacement of 4' T5HO Lamp w/External Driver (UL Type C)</t>
  </si>
  <si>
    <t>Not Eligible: LED Replacement of 4' T5 Lamp, Direct Wire (UL Type B)</t>
  </si>
  <si>
    <t>Not Eligible: LED Replacement of 4' T5HO Lamp, Direct Wire (UL Type B)</t>
  </si>
  <si>
    <t>Not Eligible: LED Replacement of 4' T5 Lamp Utilizing Existing Ballast (UL Type A)</t>
  </si>
  <si>
    <t>Not Eligible: LED Replacement of 4' T5HO Lamp Utilizing Existing Ballast (UL Type A)</t>
  </si>
  <si>
    <t>L4797: LED Replacement of 2' T8 or T12 Lamp w/External Driver (UL Type C)</t>
  </si>
  <si>
    <t>L4798: LED Replacement of 2' T8 or T12 Lamp, Direct Wire (UL Type B)</t>
  </si>
  <si>
    <t>L4799: LED Replacement of 2' T8 or T12 Lamp Utilizing Existing Ballast (UL Type A)</t>
  </si>
  <si>
    <t>L4800: LED Replacement of U-Bend T8 or T12 Lamp w/External Driver (UL Type C)</t>
  </si>
  <si>
    <t>L4801: LED Replacement of U-Bend T8 or T12 Lamp, Direct Wire (UL Type B)</t>
  </si>
  <si>
    <t>L4802: LED Replacement of U-Bend T8 or T12 Lamp Utilizing Existing Ballast (UL Type A)</t>
  </si>
  <si>
    <t>Not Eligible: LED Replacement of 8' T8 or T12 Lamp w/External Driver (UL Type C)</t>
  </si>
  <si>
    <t>Not Eligible: LED Replacement of 8' T8 or T12 Lamp, Direct Wire (UL Type B)</t>
  </si>
  <si>
    <t>Not Eligible: LED Replacement of 8' T8 or T12 Lamp Utilizing Existing Ballast (UL Type A)</t>
  </si>
  <si>
    <t>Eligible under BNC</t>
  </si>
  <si>
    <t>N-L4948</t>
  </si>
  <si>
    <t>Lighting Power Density (LPD) better than code requirements</t>
  </si>
  <si>
    <t>Eligible under BNC: Lighting Power Density (LPD) better than code requirements</t>
  </si>
  <si>
    <t>N-L4280</t>
  </si>
  <si>
    <t>Not Eligible: Outdoor LED Fixture or Retrofit Kit – Low Output ≤4,999 lumens</t>
  </si>
  <si>
    <t>N-L4281</t>
  </si>
  <si>
    <t>Not Eligible: Outdoor LED Fixture or Retrofit Kit – Mid Output 5,000 – 9,999 lumens</t>
  </si>
  <si>
    <t>N-L4282</t>
  </si>
  <si>
    <t>Not Eligible: Outdoor LED Fixture or Retrofit Kit – High Output 10,000 – 29,999 lumens</t>
  </si>
  <si>
    <t>N-L4283</t>
  </si>
  <si>
    <t>Not Eligible: Outdoor LED Fixture or Retrofit Kit – Very High Output ≥30,000 lumens</t>
  </si>
  <si>
    <t>N-L4356</t>
  </si>
  <si>
    <t>Not Eligible: LED Downlight Fixtures replacing or instead of Incandescent, CFL or HID fixture, Exterior</t>
  </si>
  <si>
    <t>N-L4781</t>
  </si>
  <si>
    <t>LED Fixture &lt; 11 W/ft Replacing or Instead of 1L or 2L T8/T12 in Cross Section - 12 Hours/Day</t>
  </si>
  <si>
    <t>Not Eligible: LED Fixture &lt; 11 W/ft Replacing or Instead of 1L or 2L T8/T12 in Cross Section - 12 Hours/Day</t>
  </si>
  <si>
    <t>N-L4782</t>
  </si>
  <si>
    <t>LED Fixture &lt; 11 W/ft Replacing or Instead of 1L or 2L T8/T12 in Cross Section - 24 Hours/Day</t>
  </si>
  <si>
    <t>Not Eligible: LED Fixture &lt; 11 W/ft Replacing or Instead of 1L or 2L T8/T12 in Cross Section - 24 Hours/Day</t>
  </si>
  <si>
    <t>N-L4783</t>
  </si>
  <si>
    <t>LED Fixture &lt; 24 W/ft Replacing or Instead of 3L or 4L T8/T12 in Cross Section - 12 Hours/Day</t>
  </si>
  <si>
    <t>Not Eligible: LED Fixture &lt; 24 W/ft Replacing or Instead of 3L or 4L T8/T12 in Cross Section - 12 Hours/Day</t>
  </si>
  <si>
    <t>N-L4784</t>
  </si>
  <si>
    <t>Not Eligible: LED Fixture &lt; 24 W/ft Replacing or Instead of 3L or 4L T8/T12 in Cross Section - 24 Hours/Day</t>
  </si>
  <si>
    <t>N-L4785</t>
  </si>
  <si>
    <t>Not Eligible: LED Fixture &lt; 12 W/ft Replacing or Instead of 1L or 2L T5 in Cross Section - 12 Hours/Day</t>
  </si>
  <si>
    <t>N-L4786</t>
  </si>
  <si>
    <t>Not Eligible: LED Fixture &lt; 12 W/ft Replacing or Instead of 1L or 2L T5 in Cross Section - 24 Hours/Day</t>
  </si>
  <si>
    <t>N-L4787</t>
  </si>
  <si>
    <t>Not Eligible: LED Fixture &lt; 28 W/ft Replacing or Instead of 3L or 4L T5 in Cross Section - 12 Hours/Day</t>
  </si>
  <si>
    <t>N-L4788</t>
  </si>
  <si>
    <t>Not Eligible: LED Fixture &lt; 28 W/ft Replacing or Instead of 3L or 4L T5 in Cross Section - 24 Hours/Day</t>
  </si>
  <si>
    <t>L4316: 4' 2-lamp TLED &lt;24W replacing 8' 1-lamp T8 or T12, 24 Hour, Exterior</t>
  </si>
  <si>
    <t>L4315: 4' 2-lamp TLED &lt;24W replacing 8' 1-lamp T8 or T12, 12 Hour, Exterior</t>
  </si>
  <si>
    <t>L4319: 4' 2-lamp TLED &lt;24W replacing 8' 1-lamp T8HO or T12HO, 24 Hour, Exterior</t>
  </si>
  <si>
    <t>L4318: 4' 2-lamp TLED &lt;24W replacing 8' 1-lamp T8HO or T12HO, 12 Hour, Exterior</t>
  </si>
  <si>
    <t>L4322: 4’ 4-lamp TLED &lt;24W replacing 8' 2-lamp T8 or T12, 24 Hour, Exterior</t>
  </si>
  <si>
    <t>L4321: 4’ 4-lamp TLED &lt;24W replacing 8' 2-lamp T8 or T12, 12 Hour, Exterior</t>
  </si>
  <si>
    <t>L4325: 4' 4-lamp TLED &lt;24W replacing 8' 2-lamp T8HO or T12HO, 24 Hour, Exterior</t>
  </si>
  <si>
    <t>L4324: 4' 4-lamp TLED &lt;24W replacing 8' 2-lamp T8HO or T12HO, 12 Hour, Exterior</t>
  </si>
  <si>
    <t>L4328: 4' 2-lamp TLED &lt;24W replacing 8' 2-lamp T8 or T12, 24 Hour, Exterior</t>
  </si>
  <si>
    <t>L4327: 4' 2-lamp TLED &lt;24W replacing 8' 2-lamp T8 or T12, 12 Hour, Exterior</t>
  </si>
  <si>
    <t>L4331: 4' 2-lamp TLED &lt;24W replacing 8' 2-lamp T8HO or T12HO, 24 Hour, Exterior</t>
  </si>
  <si>
    <t>L4330: 4' 2-lamp TLED &lt;24W replacing 8' 2-lamp T8HO or T12HO, 12 Hour, Exterior</t>
  </si>
  <si>
    <t>L3157</t>
  </si>
  <si>
    <t>N-L3157</t>
  </si>
  <si>
    <t>LED Porch fixtures, replacing 60-100W Incandescent</t>
  </si>
  <si>
    <t>L3157: LED Porch fixtures, replacing 60-100W Incandescent</t>
  </si>
  <si>
    <t>L3904: Exterior LED Signage</t>
  </si>
  <si>
    <t>Not Eligible: DLC listed, Mogul Screw-Base (E39) lamp replacing HID, Exterior</t>
  </si>
  <si>
    <t>N-L3947</t>
  </si>
  <si>
    <t>L3947: ENERGY STAR Omnidirectional/Decorative LED Lamp, 1,600-1,999 lumens, Exterior</t>
  </si>
  <si>
    <t>N-L3948</t>
  </si>
  <si>
    <t>L3948: ENERGY STAR Omnidirectional/Decorative LED Lamp, 1,100-1,599 lumens, Exterior</t>
  </si>
  <si>
    <t>N-L3949</t>
  </si>
  <si>
    <t>L3949: ENERGY STAR Omnidirectional/Decorative LED Lamp, 800-1,099 lumens, Exterior</t>
  </si>
  <si>
    <t>N-L3950</t>
  </si>
  <si>
    <t>L3950: ENERGY STAR Omnidirectional/Decorative LED Lamp, 450-799 lumens, Exterior</t>
  </si>
  <si>
    <t>N-L3951</t>
  </si>
  <si>
    <t>L3951: ENERGY STAR Omnidirectional/Decorative LED Lamp, 250-449 lumens, Exterior</t>
  </si>
  <si>
    <t>L3935: ENERGY STAR Directional LED replacing incandescent 120W – 250W, Exterior</t>
  </si>
  <si>
    <t>L3936: ENERGY STAR Directional LED replacing incandescent 100W – 119W, Exterior</t>
  </si>
  <si>
    <t>L3937: ENERGY STAR Directional LED replacing incandescent 75W – 99W, Exterior</t>
  </si>
  <si>
    <t>L3938: ENERGY STAR Directional LED replacing incandescent 55W – 74W, Exterior</t>
  </si>
  <si>
    <t>L3939: ENERGY STAR Directional LED replacing incandescent 36W – 54W, Exterior</t>
  </si>
  <si>
    <t>L3940: ENERGY STAR Directional LED replacing incandescent ≤ 35W, Exterior</t>
  </si>
  <si>
    <t>N-L3929</t>
  </si>
  <si>
    <t>L3929: ENERGY STAR Directional LED replacing CFL ≥ 23W, Exterior</t>
  </si>
  <si>
    <t>N-L3930</t>
  </si>
  <si>
    <t>L3930: ENERGY STAR Directional LED replacing CFL 14W – 22W, Exterior</t>
  </si>
  <si>
    <t>N-L3931</t>
  </si>
  <si>
    <t>L3931: ENERGY STAR Directional LED replacing CFL ≤ 13W, Exterior</t>
  </si>
  <si>
    <t>Not Eligible: 24 Hour, LED Replacement of 4' T8 or T12 Lamp w/External Driver (UL Type C), Exterior</t>
  </si>
  <si>
    <t>Not Eligible: 24 Hour, LED Replacement of 4' T8 or T12 Lamp, Direct Wire (UL Type B), Exterior</t>
  </si>
  <si>
    <t>Not Eligible: 24 Hour, LED Replacement of 4' T8 Lamp Utilizing Existing Ballast (UL Type A), Exterior</t>
  </si>
  <si>
    <t>Not Eligible: Dusk to Dawn, LED Replacement of 4' T8 or T12 Lamp w/External Driver (UL Type C), Exterior</t>
  </si>
  <si>
    <t>Not Eligible: Dusk to Dawn, LED Replacement of 4' T8 or T12 Lamp, Direct Wire (UL Type B), Exterior</t>
  </si>
  <si>
    <t>Not Eligible: Dusk to Dawn, LED Replacement of 4' T8 Lamp Utilizing Existing Ballast (UL Type A), Exterior</t>
  </si>
  <si>
    <t>L3406: Daylighting Controls</t>
  </si>
  <si>
    <t>L3978: High Bay On/Off Occupancy Sensor Control</t>
  </si>
  <si>
    <t>L3979: High Bay Bi-Level Occupancy Control</t>
  </si>
  <si>
    <t>L4812: Non-High Bay Occupancy/Vacancy Sensor</t>
  </si>
  <si>
    <t>N-H2218</t>
  </si>
  <si>
    <t>Not Eligible: Hot Water Boilers, &lt; 300 MBh input, ≥90% AFUE</t>
  </si>
  <si>
    <t>N-H3277</t>
  </si>
  <si>
    <t>Not Eligible: Hot Water Boilers, ≥300 MBh input, ≥85% thermal efficiency</t>
  </si>
  <si>
    <t>N-H3276</t>
  </si>
  <si>
    <t>Not Eligible: Hot Water Boilers, ≥300 MBh input, ≥90% thermal efficiency</t>
  </si>
  <si>
    <t>H2221: Outdoor Air Reset/Cutout Controls</t>
  </si>
  <si>
    <t>H2205: Linkageless Controls, HVAC Boilers</t>
  </si>
  <si>
    <t>H2206: O₂ Trim Controls, HVAC Boilers</t>
  </si>
  <si>
    <t>H2203: High Turndown Burner, HVAC Boilers</t>
  </si>
  <si>
    <t>H2225: Steam Trap Survey (HVAC)</t>
  </si>
  <si>
    <t>H4004: Steam Trap Repair, &lt;10 psig General Heating, 7/32" or Smaller Trap</t>
  </si>
  <si>
    <t>H4005: Steam Trap Repair, &lt;10 psig General Heating, 1/4" Trap</t>
  </si>
  <si>
    <t>H4006: Steam Trap Repair, &lt;10 psig General Heating, 5/16" Trap</t>
  </si>
  <si>
    <t>H4007: Steam Trap Repair, &lt;10 psig General Heating, 3/8" or Larger Trap</t>
  </si>
  <si>
    <t>H4008: Steam Trap Repair, 10-49 psig General Heating, 7/32" or Smaller Trap</t>
  </si>
  <si>
    <t>H4009: Steam Trap Repair, 10-49 psig General Heating, 1/4" Trap</t>
  </si>
  <si>
    <t>H4010: Steam Trap Repair, 10-49 psig General Heating, 5/16" Trap</t>
  </si>
  <si>
    <t>H4011: Steam Trap Repair, 10-49 psig General Heating, 3/8" or Larger Trap</t>
  </si>
  <si>
    <t>H4012: Steam Trap Repair, 50-124 psig General Heating, 7/32" or Smaller Trap</t>
  </si>
  <si>
    <t>H4013: Steam Trap Repair, 50-124 psig General Heating, 1/4" Trap</t>
  </si>
  <si>
    <t>H4014: Steam Trap Repair, 50-124 psig General Heating, 5/16" Trap</t>
  </si>
  <si>
    <t>H4015: Steam Trap Repair, 50-124 psig General Heating, 3/8" or Larger Trap</t>
  </si>
  <si>
    <t>H4944</t>
  </si>
  <si>
    <t>Steam Trap Repair, ≥125 psig General Heating, 7/32" or Smaller Trap</t>
  </si>
  <si>
    <t>H4944: Steam Trap Repair, ≥125 psig General Heating, 7/32" or Smaller Trap</t>
  </si>
  <si>
    <t>H4945</t>
  </si>
  <si>
    <t>Steam Trap Repair, ≥125 psig General Heating, 1/4" Trap</t>
  </si>
  <si>
    <t>H4945: Steam Trap Repair, ≥125 psig General Heating, 1/4" Trap</t>
  </si>
  <si>
    <t>H4946</t>
  </si>
  <si>
    <t>Steam Trap Repair, ≥125 psig General Heating, 5/16" Trap</t>
  </si>
  <si>
    <t>H4946: Steam Trap Repair, ≥125 psig General Heating, 5/16" Trap</t>
  </si>
  <si>
    <t>H4947</t>
  </si>
  <si>
    <t>Steam Trap Repair, ≥125 psig General Heating, 3/8" or Larger Trap</t>
  </si>
  <si>
    <t>H4947: Steam Trap Repair, ≥125 psig General Heating, 3/8" or Larger Trap</t>
  </si>
  <si>
    <t>H2429: Insulation for Steam Fittings</t>
  </si>
  <si>
    <t>H2430: Insulation for Steam Pipe</t>
  </si>
  <si>
    <t>N-H3491</t>
  </si>
  <si>
    <t>Not Eligible: Furnace with ECM, ≥95%+ AFUE, NG</t>
  </si>
  <si>
    <t>N-H3492</t>
  </si>
  <si>
    <t>Not Eligible: Furnace with ECM, ≥90%+ AFUE, NG</t>
  </si>
  <si>
    <t>N-H2422</t>
  </si>
  <si>
    <t>Infrared Heater</t>
  </si>
  <si>
    <t>Not Eligible: Infrared Heater</t>
  </si>
  <si>
    <t>N-H4753</t>
  </si>
  <si>
    <t>Unit Heater, ≥ 90% Thermal Efficiency Heating Setpoint = 70°F</t>
  </si>
  <si>
    <t>Not Eligible: Unit Heater, ≥ 90% Thermal Efficiency Heating Setpoint = 70°F</t>
  </si>
  <si>
    <t>N-H4754</t>
  </si>
  <si>
    <t>Unit Heater, ≥ 90% Thermal Efficiency Heating Setpoint = 65°F</t>
  </si>
  <si>
    <t>Not Eligible: Unit Heater, ≥ 90% Thermal Efficiency Heating Setpoint = 65°F</t>
  </si>
  <si>
    <t>N-H4755</t>
  </si>
  <si>
    <t>Unit Heater, ≥ 90% Thermal Efficiency Heating Setpoint = 60°F</t>
  </si>
  <si>
    <t>Not Eligible: Unit Heater, ≥ 90% Thermal Efficiency Heating Setpoint = 60°F</t>
  </si>
  <si>
    <t>N-H4756</t>
  </si>
  <si>
    <t>Unit Heater, ≥ 90% Thermal Efficiency Heating Setpoint = 55°F</t>
  </si>
  <si>
    <t>Not Eligible: Unit Heater, ≥ 90% Thermal Efficiency Heating Setpoint = 55°F</t>
  </si>
  <si>
    <t>N-H2699</t>
  </si>
  <si>
    <t>PTHP &lt;8,000 BTUh, ≥10.7 EER and ≥3.1 COP   (NC =  ≥12.7 EER and ≥3.1 COP)</t>
  </si>
  <si>
    <t>H2699: PTHP &lt;8,000 BTUh, ≥10.7 EER and ≥3.1 COP   (NC =  ≥12.7 EER and ≥3.1 COP)</t>
  </si>
  <si>
    <t>N-H2702</t>
  </si>
  <si>
    <t>PTHP 8,000-9,999 BTUh, ≥10.4 EER and ≥3.0 COP   (NC =  ≥12.1 EER and ≥3.0 COP)</t>
  </si>
  <si>
    <t>H2702: PTHP 8,000-9,999 BTUh, ≥10.4 EER and ≥3.0 COP   (NC =  ≥12.1 EER and ≥3.0 COP)</t>
  </si>
  <si>
    <t>N-H2701</t>
  </si>
  <si>
    <t>PTHP 10,000-12,999 BTUh, ≥9.9 EER and ≥2.9 COP   (NC =  ≥10.9 EER and ≥2.9 COP)</t>
  </si>
  <si>
    <t>H2701: PTHP 10,000-12,999 BTUh, ≥9.9 EER and ≥2.9 COP   (NC =  ≥10.9 EER and ≥2.9 COP)</t>
  </si>
  <si>
    <t>N-H2700</t>
  </si>
  <si>
    <t>PTHP ≥13,000 BTUh, ≥9.3 EER and ≥2.9 COP   (NC =  ≥10.3 EER and ≥2.9 COP)</t>
  </si>
  <si>
    <t>H2700: PTHP ≥13,000 BTUh, ≥9.3 EER and ≥2.9 COP   (NC =  ≥10.3 EER and ≥2.9 COP)</t>
  </si>
  <si>
    <t>N-H4736</t>
  </si>
  <si>
    <t>H4736: 15 SEER Split System A/C, &lt; 5.42 tons</t>
  </si>
  <si>
    <t>N-H4737</t>
  </si>
  <si>
    <t>H4737: 16 SEER Split System A/C, &lt; 5.42 tons</t>
  </si>
  <si>
    <t>N-H4738</t>
  </si>
  <si>
    <t>H4738: 17 SEER Split System A/C, &lt; 5.42 tons</t>
  </si>
  <si>
    <t>N-H4739</t>
  </si>
  <si>
    <t>H4739: 18 SEER Split System A/C, &lt; 5.42 tons</t>
  </si>
  <si>
    <t>N-H4740</t>
  </si>
  <si>
    <t>H4740: 15 SEER Single Package A/C, &lt; 5.42 tons</t>
  </si>
  <si>
    <t>N-H4741</t>
  </si>
  <si>
    <t>H4741: 16 SEER Single Package A/C, &lt; 5.42 tons</t>
  </si>
  <si>
    <t>N-H4742</t>
  </si>
  <si>
    <t>H4742: 17 SEER Single Package A/C, &lt; 5.42 tons</t>
  </si>
  <si>
    <t>N-H4743</t>
  </si>
  <si>
    <t>H4743: 18 SEER Single Package A/C, &lt; 5.42 tons</t>
  </si>
  <si>
    <t>N-H4744</t>
  </si>
  <si>
    <t>H4744: 15 SEER and 9.0 HSPF Heat Pump, &lt; 5.42 tons</t>
  </si>
  <si>
    <t>N-H4745</t>
  </si>
  <si>
    <t>H4745: 16 SEER and 9.0 HSPF Heat Pump, &lt; 5.42 tons</t>
  </si>
  <si>
    <t>N-H4746</t>
  </si>
  <si>
    <t>H4746: 17 SEER and 9.0 HSPF Heat Pump, &lt; 5.42 tons</t>
  </si>
  <si>
    <t>N-H4747</t>
  </si>
  <si>
    <t>H4747: 18 SEER and 9.0 HSPF Heat Pump, &lt; 5.42 tons</t>
  </si>
  <si>
    <t>N-H4368</t>
  </si>
  <si>
    <t>H4368: DX Cooling ≥ 5.42 to &lt; 11.25 tons, Min. Eff. = 12.0 EER and 13.8 IEER (additional incentive on IEER)</t>
  </si>
  <si>
    <t>N-H4369</t>
  </si>
  <si>
    <t>H4369: DX Cooling ≥ 11.25 to &lt; 20.00 tons, Min. Eff. = 12.0 EER and 13.0 IEER (additional incentive on IEER)</t>
  </si>
  <si>
    <t>N-H4370</t>
  </si>
  <si>
    <t>H4370: DX Cooling ≥ 20.00 to &lt; 63.33 tons, Min. Eff. = 10.3 EER and 12.1 IEER (additional incentive on IEER)</t>
  </si>
  <si>
    <t>N-H4371</t>
  </si>
  <si>
    <t>H4371: DX Cooling ≥ 63.33 tons, Min. Eff. = 9.7 EER and 11.4 IEER (additional incentive on IEER)</t>
  </si>
  <si>
    <t>N-H3909</t>
  </si>
  <si>
    <t>H3909: Split System A/C Condensing Unit Only, ≥11.25 tons, ≥ 11.1 EER</t>
  </si>
  <si>
    <t>N-H4712</t>
  </si>
  <si>
    <t xml:space="preserve">H4712: Air-Cooled Chiller, Path A, &lt; 150 tons, Full Load ≤1.160 kW/ton, Part Load ≤0.880 kW/ton </t>
  </si>
  <si>
    <t>N-H4713</t>
  </si>
  <si>
    <t xml:space="preserve">H4713: Air-Cooled Chiller, Path A, ≥ 150 tons, Full Load ≤1.160 kW/ton, Part Load ≤0.860 kW/ton </t>
  </si>
  <si>
    <t>N-H4714</t>
  </si>
  <si>
    <t xml:space="preserve">H4714: Air-Cooled Chiller, Path B, &lt; 150 tons, Full Load ≤1.240 kW/ton, Part Load ≤0.730 kW/ton </t>
  </si>
  <si>
    <t>N-H4715</t>
  </si>
  <si>
    <t xml:space="preserve">H4715: Air-Cooled Chiller, Path B, ≥ 150 tons, Full Load ≤1.240 kW/ton, Part Load ≤0.720 kW/ton </t>
  </si>
  <si>
    <t>N-H4716</t>
  </si>
  <si>
    <t>H4716: PD Water-Cooled, Path A, &lt;75 tons, Full Load ≤0.720 kW/ton and IPLV ≤0.600 kW/ton</t>
  </si>
  <si>
    <t>N-H4717</t>
  </si>
  <si>
    <t>H4717: PD Water-Cooled, Path A, ≥ 75 tons and &lt; 150 tons, Full Load ≤0.690 kW/ton and IPLV ≤0.560 kW/ton</t>
  </si>
  <si>
    <t>N-H4718</t>
  </si>
  <si>
    <t>H4718: PD Water-Cooled, Path A, ≥ 150 tons and &lt; 300 tons, Full Load ≤0.630 kW/ton and IPLV ≤0.540 kW/ton</t>
  </si>
  <si>
    <t>N-H4719</t>
  </si>
  <si>
    <t>H4719: PD Water-Cooled, Path A, ≥ 300 tons and &lt; 600 tons, Full Load ≤0.580 kW/ton and IPLV ≤0.520 kW/ton</t>
  </si>
  <si>
    <t>N-H4720</t>
  </si>
  <si>
    <t>H4720: PD Water-Cooled, Path A, ≥ 600 tons, Full Load ≤0.530 kW/ton and IPLV ≤0.500 kW/ton</t>
  </si>
  <si>
    <t>N-H4726</t>
  </si>
  <si>
    <t>H4726: Centrifugal Water-Cooled, Path A, &lt;150 tons, Full Load ≤0.580 kW/ton and IPLV ≤0.550 kW/ton</t>
  </si>
  <si>
    <t>N-H4727</t>
  </si>
  <si>
    <t>H4727: Centrifugal Water-Cooled, Path A, ≥ 150 tons and &lt; 300 tons, Full Load ≤0.580 kW/ton and IPLV ≤0.550 kW/ton</t>
  </si>
  <si>
    <t>N-H4728</t>
  </si>
  <si>
    <t>H4728: Centrifugal Water-Cooled, Path A, ≥ 300 tons and &lt; 400 tons, Full Load ≤0.530 kW/ton and IPLV ≤0.520 kW/ton</t>
  </si>
  <si>
    <t>N-H4729</t>
  </si>
  <si>
    <t>H4729: Centrifugal Water-Cooled, Path A, ≥ 400 tons and &lt; 600 tons, Full Load ≤0.530 kW/ton and IPLV ≤0.500 kW/ton</t>
  </si>
  <si>
    <t>N-H4730</t>
  </si>
  <si>
    <t>H4730: Centrifugal Water-Cooled, Path A, ≥ 600 tons, Full Load ≤0.530 kW/ton and IPLV ≤0.500 kW/ton</t>
  </si>
  <si>
    <t>N-H4721</t>
  </si>
  <si>
    <t>H4721: PD Water-Cooled, Path B, &lt;75 tons, Full Load ≤0.780 kW/ton and IPLV ≤0.470 kW/ton</t>
  </si>
  <si>
    <t>N-H4722</t>
  </si>
  <si>
    <t>H4722: PD Water-Cooled, Path B, ≥ 75 tons and &lt; 150 tons, Full Load ≤0.750 kW/ton and IPLV ≤0.460 kW/ton</t>
  </si>
  <si>
    <t>N-H4723</t>
  </si>
  <si>
    <t>H4723: PD Water-Cooled, Path B, ≥ 150 tons and &lt; 300 tons, Full Load ≤0.680 kW/ton and IPLV ≤0.410 kW/ton</t>
  </si>
  <si>
    <t>N-H4724</t>
  </si>
  <si>
    <t>H4724: PD Water-Cooled, Path B, ≥ 300 tons and &lt; 600 tons, Full Load ≤0.6250 kW/ton and IPLV ≤0.380 kW/ton</t>
  </si>
  <si>
    <t>N-H4725</t>
  </si>
  <si>
    <t>H4725: PD Water-Cooled, Path B, ≥ 600 tons, Full Load ≤0.585 kW/ton and IPLV ≤0.350 kW/ton</t>
  </si>
  <si>
    <t>N-H4731</t>
  </si>
  <si>
    <t>H4731: Centrifugal Water-Cooled, Path B, &lt;150 tons, Full Load ≤0.695 kW/ton and IPLV ≤0.410 kW/ton</t>
  </si>
  <si>
    <t>N-H4732</t>
  </si>
  <si>
    <t>H4732: Centrifugal Water-Cooled, Path B, ≥ 150 tons and &lt; 300 tons, Full Load ≤0.635 kW/ton and IPLV ≤0.370 kW/ton</t>
  </si>
  <si>
    <t>N-H4733</t>
  </si>
  <si>
    <t>H4733: Centrifugal Water-Cooled, Path B, ≥ 300 tons and &lt; 400 tons, Full Load ≤0.595 kW/ton and IPLV ≤0.360 kW/ton</t>
  </si>
  <si>
    <t>N-H4734</t>
  </si>
  <si>
    <t>H4734: Centrifugal Water-Cooled, Path B, ≥ 400 tons and &lt; 600 tons, Full Load ≤0.585 kW/ton and IPLV ≤0.350 kW/ton</t>
  </si>
  <si>
    <t>N-H4735</t>
  </si>
  <si>
    <t>H4735: Centrifugal Water-Cooled, Path B, ≥ 600 tons, Full Load ≤0.585kW/ton and IPLV ≤0.350 kW/ton</t>
  </si>
  <si>
    <t>N-H2314</t>
  </si>
  <si>
    <t>H2314: Energy Recovery Ventilator</t>
  </si>
  <si>
    <t>H3066: Economizer (Existing RTU Only)</t>
  </si>
  <si>
    <t>H3910: HVAC Fan with ECM (≤ 1.0 hp), Heating Only</t>
  </si>
  <si>
    <t>HVAC Fan with ECM (≤ 1.0 hp), Cooling Only</t>
  </si>
  <si>
    <t>H3912: HVAC Fan with ECM (≤ 1.0 hp), Occupied Ventilation</t>
  </si>
  <si>
    <t>H3913: HVAC Fan with ECM (≤ 1.0 hp), 24/7 Ventilation</t>
  </si>
  <si>
    <t>H3964: Advanced Rooftop Unit Controllers</t>
  </si>
  <si>
    <t>N-H2853</t>
  </si>
  <si>
    <t>H2853: Demand Controlled Ventilation (DCV) for Air Handling Units</t>
  </si>
  <si>
    <t>N-H3266</t>
  </si>
  <si>
    <t>H3266: Demand Controlled Ventilation (DCV) for Single Zone RTU</t>
  </si>
  <si>
    <t>N-H2373</t>
  </si>
  <si>
    <t>H2373: Guest Room Energy Management Control (PTAC w/ elec heat)</t>
  </si>
  <si>
    <t>N-H4748</t>
  </si>
  <si>
    <t>H4748: Guest Room Energy Management Control (PTHP)</t>
  </si>
  <si>
    <t>N-H2374</t>
  </si>
  <si>
    <t>H2374: Guest Room Energy Management Control (all other HVAC systems)</t>
  </si>
  <si>
    <t>H4375: Smart Thermostat, Natural Gas Boiler</t>
  </si>
  <si>
    <t>H4376: Smart Thermostat, Natural Gas Furnace</t>
  </si>
  <si>
    <t>H4377: Smart Thermostat, Rooftop Unit with AC and Natural Gas Heat</t>
  </si>
  <si>
    <t>H4837: Parking Garage Ventilation Controls Without Heating</t>
  </si>
  <si>
    <t>H3493: Parking Garage Ventilation Controls With Heating</t>
  </si>
  <si>
    <t>N-H2640</t>
  </si>
  <si>
    <t>Variable Torque VFD, Boiler Draft Fan</t>
  </si>
  <si>
    <t>H2640: Variable Torque VFD, Boiler Draft Fan</t>
  </si>
  <si>
    <t>N-H2641</t>
  </si>
  <si>
    <t>Variable Torque VFD, Cooling Tower Fan</t>
  </si>
  <si>
    <t>H2641: Variable Torque VFD, Cooling Tower Fan</t>
  </si>
  <si>
    <t>N-H2643</t>
  </si>
  <si>
    <t>Variable Torque VFD, HVAC Fan</t>
  </si>
  <si>
    <t>H2643: Variable Torque VFD, HVAC Fan</t>
  </si>
  <si>
    <t>N-H2726</t>
  </si>
  <si>
    <t>Variable Torque VFD, Chilled Water Distribution Pump</t>
  </si>
  <si>
    <t>H2726: Variable Torque VFD, Chilled Water Distribution Pump</t>
  </si>
  <si>
    <t>N-H2644</t>
  </si>
  <si>
    <t>Variable Torque VFD, HVAC Heating Pump</t>
  </si>
  <si>
    <t>H2644: Variable Torque VFD, HVAC Heating Pump</t>
  </si>
  <si>
    <t>N-H2646</t>
  </si>
  <si>
    <t>Variable Torque VFD, Pool Pump Motor</t>
  </si>
  <si>
    <t>H2646: Variable Torque VFD, Pool Pump Motor</t>
  </si>
  <si>
    <t>H4902</t>
  </si>
  <si>
    <t>Modulating Commercial Dryer Controls, ≥30 to ≤100 lbs, ≥500 to ≤2500 loads/year</t>
  </si>
  <si>
    <t>Not Eligible: Modulating Commercial Dryer Controls, ≥30 to ≤100 lbs, ≥500 to ≤2500 loads/year</t>
  </si>
  <si>
    <t>H4903</t>
  </si>
  <si>
    <t>Modulating Commercial Dryer Controls,  ≥30 to ≤100 lbs, ≥2500 loads/year</t>
  </si>
  <si>
    <t>H4903: Modulating Commercial Dryer Controls,  ≥30 to ≤100 lbs, ≥2500 loads/year</t>
  </si>
  <si>
    <t>H4904</t>
  </si>
  <si>
    <t>Modulating Commercial Dryer Controls,  &gt;100 to ≤250 lbs, ≥500 to ≤2,500 loads/year</t>
  </si>
  <si>
    <t>H4904: Modulating Commercial Dryer Controls,  &gt;100 to ≤250 lbs, ≥500 to ≤2,500 loads/year</t>
  </si>
  <si>
    <t>H4905</t>
  </si>
  <si>
    <t>Modulating Commercial Dryer Controls, &gt;100 to ≤250 lbs, &gt;2,500 loads/year</t>
  </si>
  <si>
    <t>H4905: Modulating Commercial Dryer Controls, &gt;100 to ≤250 lbs, &gt;2,500 loads/year</t>
  </si>
  <si>
    <t>N-P3684</t>
  </si>
  <si>
    <t>P3684: K-12 School High Use Commercial Water Heater, Gas Storage ≥ 90% Thermal Efficiency</t>
  </si>
  <si>
    <t>N-P3045</t>
  </si>
  <si>
    <t>P3045: High Use Commercial Water Heater, Gas Storage ≥90% TE</t>
  </si>
  <si>
    <t>P4942</t>
  </si>
  <si>
    <t>N-P4942</t>
  </si>
  <si>
    <t>High Use Commercial Water Heater, Gas Tankless ≥90% TE</t>
  </si>
  <si>
    <t>P4942: High Use Commercial Water Heater, Gas Tankless ≥90% TE</t>
  </si>
  <si>
    <t>P4941</t>
  </si>
  <si>
    <t>N-P4941</t>
  </si>
  <si>
    <t>High Use Commercial Water Heater, Storage Heat Pump ≥2.0 COP</t>
  </si>
  <si>
    <t>P4941: High Use Commercial Water Heater, Storage Heat Pump ≥2.0 COP</t>
  </si>
  <si>
    <t>P4943</t>
  </si>
  <si>
    <t>N-P4943</t>
  </si>
  <si>
    <t>Natural Gas DHW Power Vent Tank Type ≥0.68 UEF</t>
  </si>
  <si>
    <t>P4943: Natural Gas DHW Power Vent Tank Type ≥0.68 UEF</t>
  </si>
  <si>
    <t>B2300: Dock Door Infiltration Reduction, New Install</t>
  </si>
  <si>
    <t>B2301: Dock Door Infiltration Reduction, Replace Existing</t>
  </si>
  <si>
    <t>B2302: Dock Pit/Ramp External Seal, Added to Existing "Brush" Barrier</t>
  </si>
  <si>
    <t>N-B2303</t>
  </si>
  <si>
    <t>B2303: Dock Pit/Ramp External Seal, No Brush Barrier Present</t>
  </si>
  <si>
    <t>N-B3680</t>
  </si>
  <si>
    <t>B3680: Spring-loaded Overhead Door Hinge, Heating Setpoint = 55°F</t>
  </si>
  <si>
    <t>N-B3681</t>
  </si>
  <si>
    <t>B3681: Spring-loaded Overhead Door Hinge, Heating Setpoint = 60°F</t>
  </si>
  <si>
    <t>N-B3682</t>
  </si>
  <si>
    <t>B3682: Spring-loaded Overhead Door Hinge, Heating Setpoint = 65°F</t>
  </si>
  <si>
    <t>N-B3683</t>
  </si>
  <si>
    <t>B3683: Spring-loaded Overhead Door Hinge, Heating Setpoint = 70°F</t>
  </si>
  <si>
    <t>R2236: Efficient Reach-in Cooler Case Door, No-Heat Type</t>
  </si>
  <si>
    <t>R2234: Efficient Reach-in Freezer Case Door, Low-Heat Type</t>
  </si>
  <si>
    <t>R2235: Efficient Reach-in Freezer Case Door, No-Heat Type</t>
  </si>
  <si>
    <t>R2308: ECM Evaporator Fan Motor, Walk-In Cooler, &lt; 1/20 hp</t>
  </si>
  <si>
    <t>R2309: ECM Evaporator Fan Motor, Walk-In Cooler, 1/20 - 1 hp</t>
  </si>
  <si>
    <t>R2310: ECM Evaporator Fan Motor, Walk-In Freezer, &lt; 1/20 hp</t>
  </si>
  <si>
    <t>R2311: ECM Evaporator Fan Motor, Walk-In Freezer, 1/20 - 1 hp</t>
  </si>
  <si>
    <t>R2312: ECM Motor, Cooler/Freezer Case</t>
  </si>
  <si>
    <t>R4284: Permanent Magnet Synchronous Motor, Cooler/Freezer Case</t>
  </si>
  <si>
    <t>Not Eligible: ECM Compressor Fan Motor</t>
  </si>
  <si>
    <t>Not Eligible: ECM Condenser / Condensing Unit Fan Motor</t>
  </si>
  <si>
    <t>R3114: LED, Horizontal Case Lighting, replacing or instead of Linear Fluorescent</t>
  </si>
  <si>
    <t>R2456: LED, Vertical Case Lighting, replacing or instead of Linear Fluorescent</t>
  </si>
  <si>
    <t>N-R2509</t>
  </si>
  <si>
    <t>R2509: Reach-In Refrigerated Case w/ Doors replacing or instead of Open Multideck Case</t>
  </si>
  <si>
    <t>N-R3409</t>
  </si>
  <si>
    <t>R3409: Retrofit Open Refrigerated Cases with Doors (or new multideck case w/ doors for BIP)</t>
  </si>
  <si>
    <t>N-R2271</t>
  </si>
  <si>
    <t>Cooler Night Curtains, Open Multideck-Style Cases</t>
  </si>
  <si>
    <t>R2271: Cooler Night Curtains, Open Multideck-Style Cases</t>
  </si>
  <si>
    <t>R3183: Strip Curtain, Walk-In Freezers and Coolers</t>
  </si>
  <si>
    <t>R2197: Anti-Sweat Heater Controls, Freezer Case, Low-Heat Door</t>
  </si>
  <si>
    <t>R2198: Anti-Sweat Heater Controls, Freezer Case, No-Heat Door</t>
  </si>
  <si>
    <t>R2199: Anti-Sweat Heater Controls, Freezer Case, Standard Door</t>
  </si>
  <si>
    <t>R2200: Anti-Sweat Heater Controls, Refrigerated Case, Low-Heat or No-Heat Door</t>
  </si>
  <si>
    <t>R2201: Anti-Sweat Heater Controls, Refrigerated Case, Standard Door</t>
  </si>
  <si>
    <t>N-R2269</t>
  </si>
  <si>
    <t>R2269: Evaporator Fan Control (walk-in coolers and freezers)</t>
  </si>
  <si>
    <t>N-R4759</t>
  </si>
  <si>
    <t>R4759: Evaporator Fan Control (reach-in coolers and freezers)</t>
  </si>
  <si>
    <t>N-R4758</t>
  </si>
  <si>
    <t>R4758: Demand Defrost Controls, Freezers only</t>
  </si>
  <si>
    <t>R2482: Occupancy Sensor, LED Refrigerated Case Lights</t>
  </si>
  <si>
    <t>R4360: Refrigeration Controls, Floating Head Pressure</t>
  </si>
  <si>
    <t>PS4766: Compressed Air Leak Survey and Repair</t>
  </si>
  <si>
    <t>PS4767: Compressed Air and Leak Survey Repair, Agriculture only</t>
  </si>
  <si>
    <t>Eligible Under B&amp;I</t>
  </si>
  <si>
    <t>Not Eligible: Variable Speed Drive Air Compressors</t>
  </si>
  <si>
    <t>N-PS2196</t>
  </si>
  <si>
    <t>PS4361: Variable Speed Drive Vacuum Pump, ≤ 30 hp, Variable Torque</t>
  </si>
  <si>
    <t>PS4362: Variable Speed Drive Vacuum Pump, ≤ 30 hp, Constant Torque</t>
  </si>
  <si>
    <t>N-PS4361</t>
  </si>
  <si>
    <t>N-PS4361: Variable Speed Drive Vacuum Pump, ≤ 30 hp, Variable Torque</t>
  </si>
  <si>
    <t>N-PS4362</t>
  </si>
  <si>
    <t>N-PS4362: Variable Speed Drive Vacuum Pump, ≤ 30 hp, Constant Torque</t>
  </si>
  <si>
    <t>PS2264: Cycling or VFD-Controlled Refrigerated Air Dryer</t>
  </si>
  <si>
    <t>N-PS2264</t>
  </si>
  <si>
    <t>N-PS2264: Cycling or VFD-Controlled Refrigerated Air Dryer</t>
  </si>
  <si>
    <t>PS4363: Dewpoint Demand Controls for Desiccant Dryers</t>
  </si>
  <si>
    <t>N-PS4363</t>
  </si>
  <si>
    <t>N-PS4363: Dewpoint Demand Controls for Desiccant Dryers</t>
  </si>
  <si>
    <t>Not Eligible: No Air-Loss Condensate Drains</t>
  </si>
  <si>
    <t>N-PS2254</t>
  </si>
  <si>
    <t>PS2255: Pressure/Flow Controllers</t>
  </si>
  <si>
    <t>N-PS2255</t>
  </si>
  <si>
    <t>N-PS2255: Pressure/Flow Controllers</t>
  </si>
  <si>
    <t>PS2258: Compressed Air Mist Eliminators</t>
  </si>
  <si>
    <t>N-PS2258</t>
  </si>
  <si>
    <t>N-PS2258: Compressed Air Mist Eliminators</t>
  </si>
  <si>
    <t>PS2259: Air Entraining Nozzles</t>
  </si>
  <si>
    <t>N-PS2259</t>
  </si>
  <si>
    <t>N-PS2259: Air Entraining Nozzles</t>
  </si>
  <si>
    <t>PS2257: Compressed Air Heat Recovery</t>
  </si>
  <si>
    <t>PS3928: Vacuum Pump Heat Recovery</t>
  </si>
  <si>
    <t>N-PS2257</t>
  </si>
  <si>
    <t>N-PS2257: Compressed Air Heat Recovery</t>
  </si>
  <si>
    <t>N-PS3928</t>
  </si>
  <si>
    <t>N-PS3928: Vacuum Pump Heat Recovery</t>
  </si>
  <si>
    <t>PS2848: Compressed Air Process Load Shifting</t>
  </si>
  <si>
    <t>PS4041: Steam Trap Survey (Process)</t>
  </si>
  <si>
    <t>PS3999: Steam Trap Repair/Replacement, Industrial, &lt; 10 psig</t>
  </si>
  <si>
    <t>PS4000: Steam Trap Repair/Replacement, Industrial, 10-49 psig</t>
  </si>
  <si>
    <t>PS4001: Steam Trap Repair/Replacement, Industrial, 50-124 psig</t>
  </si>
  <si>
    <t>PS4002: Steam Trap Repair/Replacement, Industrial, 125-225 psig</t>
  </si>
  <si>
    <t>PS4003: Steam Trap Repair/Replacement, Industrial, &gt; 225 psig</t>
  </si>
  <si>
    <t>PS4761: Process Boiler Combustion Upgrades, Linkageless Controls</t>
  </si>
  <si>
    <t>Process Boiler Combustion Upgrades, O2 Trim Controls</t>
  </si>
  <si>
    <t>PS4762: Process Boiler Combustion Upgrades, O2 Trim Controls</t>
  </si>
  <si>
    <t>PS4760: Process Boiler Combustion Upgrades, High Turndown Burner</t>
  </si>
  <si>
    <t>PS2726: Variable Frequency Drives, Existing Bldg: Variable Torque, CW Distribution Pump</t>
  </si>
  <si>
    <t>PS2640: Variable Frequency Drives, Existing Bldg: Variable Torque, Boiler Draft Fan</t>
  </si>
  <si>
    <t>PS2641: Variable Frequency Drives, Existing Bldg: Variable Torque, Cooling Tower Fan</t>
  </si>
  <si>
    <t>PS2647: Variable Frequency Drives, Existing Bldg: Variable Torque, Process Fan</t>
  </si>
  <si>
    <t>PS2648: Variable Frequency Drives, Existing Bldg: Variable Torque, Process Pump</t>
  </si>
  <si>
    <t>N-PS2726</t>
  </si>
  <si>
    <t>N-PS2726: Variable Frequency Drives, New Const: Variable Torque, CW Distribution Pump</t>
  </si>
  <si>
    <t>N-PS2640</t>
  </si>
  <si>
    <t>N-PS2640: Variable Frequency Drives, New Const: Variable Torque, Boiler Draft Fan</t>
  </si>
  <si>
    <t>N-PS2641</t>
  </si>
  <si>
    <t>N-PS2641: Variable Frequency Drives, New Const: Variable Torque, Cooling Tower Fan</t>
  </si>
  <si>
    <t>N-PS2647</t>
  </si>
  <si>
    <t>N-PS2647: Variable Frequency Drives, New Const: Variable Torque, Process Fan</t>
  </si>
  <si>
    <t>N-PS2648</t>
  </si>
  <si>
    <t>N-PS2648: Variable Frequency Drives, New Const: Variable Torque, Process Pump</t>
  </si>
  <si>
    <t>PS3280: Variable Frequency Drives, Existing Bldg: Constant Torque, All Types</t>
  </si>
  <si>
    <t>N-PS4768</t>
  </si>
  <si>
    <t>PS4768: 15 SEER Split System, &lt; 5.4 tons, Data Center/Telecom</t>
  </si>
  <si>
    <t>N-PS4769</t>
  </si>
  <si>
    <t>PS4769: 16 SEER Split System, &lt; 5.4 tons, Data Center/Telecom</t>
  </si>
  <si>
    <t>N-PS4770</t>
  </si>
  <si>
    <t>PS4770: 17 SEER Split System, &lt; 5.4 tons, Data Center/Telecom</t>
  </si>
  <si>
    <t>N-PS4771</t>
  </si>
  <si>
    <t>PS4771: 18 SEER Split System, &lt; 5.4 tons, Data Center/Telecom</t>
  </si>
  <si>
    <t>N-PS4772</t>
  </si>
  <si>
    <t>PS4772: 15 SEER Single Package, &lt; 5.4 tons, Data Center/Telecom</t>
  </si>
  <si>
    <t>N-PS4773</t>
  </si>
  <si>
    <t>PS4773: 16 SEER Single Package, &lt; 5.4 tons, Data Center/Telecom</t>
  </si>
  <si>
    <t>N-PS4774</t>
  </si>
  <si>
    <t>PS4774: 17 SEER Single Package, &lt; 5.4 tons, Data Center/Telecom</t>
  </si>
  <si>
    <t>N-PS4775</t>
  </si>
  <si>
    <t>PS4775: 18 SEER Single Package, &lt; 5.4 tons, Data Center/Telecom</t>
  </si>
  <si>
    <t>PS4776: Air Side Economizer, Data Center/Telecom</t>
  </si>
  <si>
    <t>PS2305: Energy Efficient Drycooler, Data Center/Telecom</t>
  </si>
  <si>
    <t>PS4777: Efficient UPS, Data Center/Telecom</t>
  </si>
  <si>
    <t>PS4778: Efficient Rectifier, Data Center/Telecom</t>
  </si>
  <si>
    <t>PS2490: Energy-Efficient Radiant Heater Bands for Plastics</t>
  </si>
  <si>
    <t>N-PS2490</t>
  </si>
  <si>
    <t>N-PS2490: Energy-Efficient Radiant Heater Bands for Plastics</t>
  </si>
  <si>
    <t>PS2496: Pressure Screen Rotor for Pulp &amp; Paper</t>
  </si>
  <si>
    <t>N-PS2496</t>
  </si>
  <si>
    <t>N-PS2496: Pressure Screen Rotor for Pulp &amp; Paper</t>
  </si>
  <si>
    <t>PS2538: Energy-Efficient Repulper Rotor</t>
  </si>
  <si>
    <t>PS2315: Energy-Efficient Extraction Plate</t>
  </si>
  <si>
    <t>N-PS2538</t>
  </si>
  <si>
    <t>N-PS2538: Energy-Efficient Repulper Rotor</t>
  </si>
  <si>
    <t>N-PS2315</t>
  </si>
  <si>
    <t>N-PS2315: Energy-Efficient Extraction Plate</t>
  </si>
  <si>
    <t>PS4764: Pulp and Paper, Spline Rotor Upgrade</t>
  </si>
  <si>
    <t>N-PS4764</t>
  </si>
  <si>
    <t>N-PS4764: Pulp and Paper, Spline Rotor Upgrade</t>
  </si>
  <si>
    <t>PS4763: Pulp and Paper, High Efficiency Side Entry Agitator</t>
  </si>
  <si>
    <t>N-PS4763</t>
  </si>
  <si>
    <t>N-PS4763: Pulp and Paper, High Efficiency Side Entry Agitator</t>
  </si>
  <si>
    <t>PS4765: Industrial High Frequency Battery Charger</t>
  </si>
  <si>
    <t>N-PS4765</t>
  </si>
  <si>
    <t>N-PS4765: Industrial High Frequency Battery Charger</t>
  </si>
  <si>
    <t>PS3244: Process Exhaust Filtration</t>
  </si>
  <si>
    <t>----------------------AGRIBUSINESS CATALOG: DAIRY &amp; LIVESTOCK -----------------------------</t>
  </si>
  <si>
    <t>AG3982</t>
  </si>
  <si>
    <t>Eligible Under B&amp;I-Rural</t>
  </si>
  <si>
    <t>Plate Heat Exchanger and Well Water Pre-Cooler (&lt;135 milking cows)</t>
  </si>
  <si>
    <t>AG3982: Plate Heat Exchanger and Well Water Pre-Cooler (&lt;135 milking cows)</t>
  </si>
  <si>
    <t>AG3983</t>
  </si>
  <si>
    <t>Plate Heat Exchanger and Well Water Pre-Cooler (≥135 milking cows)</t>
  </si>
  <si>
    <t>AG3983: Plate Heat Exchanger and Well Water Pre-Cooler (≥135 milking cows)</t>
  </si>
  <si>
    <t>N-AG3982</t>
  </si>
  <si>
    <t>N-AG3982: Plate Heat Exchanger and Well Water Pre-Cooler (&lt;135 milking cows)</t>
  </si>
  <si>
    <t>N-AG3983</t>
  </si>
  <si>
    <t>N-AG3983: Plate Heat Exchanger and Well Water Pre-Cooler (≥135 milking cows)</t>
  </si>
  <si>
    <t>AG3987</t>
  </si>
  <si>
    <t>VFD, Dairy Vacuum Pump, Agriculture</t>
  </si>
  <si>
    <t>AG3987: VFD, Dairy Vacuum Pump, Agriculture</t>
  </si>
  <si>
    <t>AG3988</t>
  </si>
  <si>
    <t>VFD, Dairy Milk Pump, Agriculture</t>
  </si>
  <si>
    <t>AG3988: VFD, Dairy Milk Pump, Agriculture</t>
  </si>
  <si>
    <t>N-AG3987</t>
  </si>
  <si>
    <t>N-AG3987: VFD, Dairy Vacuum Pump, Agriculture</t>
  </si>
  <si>
    <t>N-AG3988</t>
  </si>
  <si>
    <t>N-AG3988: VFD, Dairy Milk Pump, Agriculture</t>
  </si>
  <si>
    <t>R2306: ECM Compressor Fan Motor</t>
  </si>
  <si>
    <t>R2307: ECM Condenser / Condensing Unit Fan Motor</t>
  </si>
  <si>
    <t>N-R2306</t>
  </si>
  <si>
    <t>N-R2306: ECM Compressor Fan Motor</t>
  </si>
  <si>
    <t>N-R2307</t>
  </si>
  <si>
    <t>N-R2307: ECM Condenser / Condensing Unit Fan Motor</t>
  </si>
  <si>
    <t>AG2660</t>
  </si>
  <si>
    <t>Waterer, Livestock, ≤ 250 Watts</t>
  </si>
  <si>
    <t>AG2660: Waterer, Livestock, ≤ 250 Watts</t>
  </si>
  <si>
    <t>AG3018</t>
  </si>
  <si>
    <t>Waterer, Livestock, Energy Free</t>
  </si>
  <si>
    <t>AG3018: Waterer, Livestock, Energy Free</t>
  </si>
  <si>
    <t>N-AG3018</t>
  </si>
  <si>
    <t>N-AG3018: Waterer, Livestock, Energy Free</t>
  </si>
  <si>
    <t>AG3989</t>
  </si>
  <si>
    <t>Refrigeration Heat Recovery, NG WH, w/ a pre-cooler and VFD on milk pump, Ag</t>
  </si>
  <si>
    <t>AG3989: Refrigeration Heat Recovery, NG WH, w/ a pre-cooler and VFD on milk pump, Ag</t>
  </si>
  <si>
    <t>AG3990</t>
  </si>
  <si>
    <t>Refrigeration Heat Recovery, NG WH, w/ a pre-cooler, Ag</t>
  </si>
  <si>
    <t>AG3990: Refrigeration Heat Recovery, NG WH, w/ a pre-cooler, Ag</t>
  </si>
  <si>
    <t>AG3991</t>
  </si>
  <si>
    <t>Refrigeration Heat Recovery, NG WH, w/ no pre-cooler, Ag</t>
  </si>
  <si>
    <t>AG3991: Refrigeration Heat Recovery, NG WH, w/ no pre-cooler, Ag</t>
  </si>
  <si>
    <t>AG3992</t>
  </si>
  <si>
    <t>Refrigeration Heat Recovery, Elec WH, w/ a pre-cooler and VFD on milk pump, Ag</t>
  </si>
  <si>
    <t>AG3992: Refrigeration Heat Recovery, Elec WH, w/ a pre-cooler and VFD on milk pump, Ag</t>
  </si>
  <si>
    <t>AG3993</t>
  </si>
  <si>
    <t>Refrigeration Heat Recovery, Elec WH, w/ a pre-cooler, Ag</t>
  </si>
  <si>
    <t>AG3993: Refrigeration Heat Recovery, Elec WH, w/ a pre-cooler, Ag</t>
  </si>
  <si>
    <t>AG3994</t>
  </si>
  <si>
    <t>Refrigeration Heat Recovery, Elec WH, w/ no pre-cooler, Ag</t>
  </si>
  <si>
    <t>AG3994: Refrigeration Heat Recovery, Elec WH, w/ no pre-cooler, Ag</t>
  </si>
  <si>
    <t>N-AG3989</t>
  </si>
  <si>
    <t>N-AG3989: Refrigeration Heat Recovery, NG WH, w/ a pre-cooler and VFD on milk pump, Ag</t>
  </si>
  <si>
    <t>N-AG3990</t>
  </si>
  <si>
    <t>N-AG3990: Refrigeration Heat Recovery, NG WH, w/ a pre-cooler, Ag</t>
  </si>
  <si>
    <t>N-AG3991</t>
  </si>
  <si>
    <t>N-AG3991: Refrigeration Heat Recovery, NG WH, w/ no pre-cooler, Ag</t>
  </si>
  <si>
    <t>N-AG3992</t>
  </si>
  <si>
    <t>N-AG3992: Refrigeration Heat Recovery, Elec WH, w/ a pre-cooler and VFD on milk pump, Ag</t>
  </si>
  <si>
    <t>N-AG3993</t>
  </si>
  <si>
    <t>N-AG3993: Refrigeration Heat Recovery, Elec WH, w/ a pre-cooler, Ag</t>
  </si>
  <si>
    <t>N-AG3994</t>
  </si>
  <si>
    <t>N-AG3994: Refrigeration Heat Recovery, Elec WH, w/ no pre-cooler, Ag</t>
  </si>
  <si>
    <t>AG4937</t>
  </si>
  <si>
    <t>Water Heater, Ag, NG</t>
  </si>
  <si>
    <t>AG4937: Water Heater, Ag, NG</t>
  </si>
  <si>
    <t>N-AG4937</t>
  </si>
  <si>
    <t>N-AG4937: Water Heater, Ag, NG</t>
  </si>
  <si>
    <t>H4902: Modulating Commercial Dryer Controls, ≥30 to ≤100 lbs, ≥500 to ≤2500 loads/year</t>
  </si>
  <si>
    <t>AG4939</t>
  </si>
  <si>
    <t>Farrowing Crate Heater, Single, Ag</t>
  </si>
  <si>
    <t>AG4939: Farrowing Crate Heater, Single, Ag</t>
  </si>
  <si>
    <t>AG4940</t>
  </si>
  <si>
    <t>Farrowing Crate Heater, Double, Ag</t>
  </si>
  <si>
    <t>AG4940: Farrowing Crate Heater, Double, Ag</t>
  </si>
  <si>
    <t>N-AG4939</t>
  </si>
  <si>
    <t>N-AG4939: Farrowing Crate Heater, Single, Ag</t>
  </si>
  <si>
    <t>N-AG4940</t>
  </si>
  <si>
    <t>N-AG4940: Farrowing Crate Heater, Double, Ag</t>
  </si>
  <si>
    <t>----------------------AGRIBUSINESS CATALOG: LIGHTING --------------------------------------------</t>
  </si>
  <si>
    <t>L3760: LED, &lt;44W, 1X4 product replacing 1- or 2-lamp T8 or T12 troffer</t>
  </si>
  <si>
    <t>L4793: LED, &lt;44W, 2X4 product replacing 1- or 2-lamp T8 or T12 troffer</t>
  </si>
  <si>
    <t>L3111: LED, ≤55W, 2X4 product replacing 3- or 4-lamp T8 or T12 troffer</t>
  </si>
  <si>
    <t>N-L3760</t>
  </si>
  <si>
    <t>N-L3760: LED, &lt;44W, 1X4 product replacing 1- or 2-lamp T8 or T12 troffer</t>
  </si>
  <si>
    <t>N-L4793</t>
  </si>
  <si>
    <t>N-L4793: LED, &lt;44W, 2X4 product replacing 1- or 2-lamp T8 or T12 troffer</t>
  </si>
  <si>
    <t>N-L3111</t>
  </si>
  <si>
    <t>N-L3111: LED, ≤55W, 2X4 product replacing 3- or 4-lamp T8 or T12 troffer</t>
  </si>
  <si>
    <t>L3400: 2X2 LED, ≤36W, replacing Fixture with 2 or more T8 or T12 Lamps</t>
  </si>
  <si>
    <t>L3401: 2X2 LED, ≤85W, replacing Fixture with 2 or more 2G11 base Lamps</t>
  </si>
  <si>
    <t>N-L3400</t>
  </si>
  <si>
    <t>N-L3400: 2X2 LED, ≤36W, replacing Fixture with 2 or more T8 or T12 Lamps</t>
  </si>
  <si>
    <t>N-L3401</t>
  </si>
  <si>
    <t>N-L3401: 2X2 LED, ≤85W, replacing Fixture with 2 or more 2G11 base Lamps</t>
  </si>
  <si>
    <t>L3740: LED Fixture &lt;11W/FT Replacing 1- or 2-lamp T8 or T12 Lamp(s) in Cross Section</t>
  </si>
  <si>
    <t>L3741: LED Fixture &lt;24W/FT Replacing 3- or 4-lamp T8 or T12 Lamps in Cross Section</t>
  </si>
  <si>
    <t>L3738: LED Fixture &lt;12W/FT Replacing 1- or 2-lamp T5 Lamp(s) in Cross Section</t>
  </si>
  <si>
    <t>L3739: LED Fixture &lt;28W/FT Replacing 3- or 4-lamp T5 Lamp(s) in Cross Section</t>
  </si>
  <si>
    <t>N-L3740</t>
  </si>
  <si>
    <t>N-L3740: LED Fixture &lt;11W/FT Replacing 1- or 2-lamp T8 or T12 Lamp(s) in Cross Section</t>
  </si>
  <si>
    <t>N-L3741</t>
  </si>
  <si>
    <t>N-L3741: LED Fixture &lt;24W/FT Replacing 3- or 4-lamp T8 or T12 Lamps in Cross Section</t>
  </si>
  <si>
    <t>N-L3738</t>
  </si>
  <si>
    <t>N-L3738: LED Fixture &lt;12W/FT Replacing 1- or 2-lamp T5 Lamp(s) in Cross Section</t>
  </si>
  <si>
    <t>N-L3739</t>
  </si>
  <si>
    <t>N-L3739: LED Fixture &lt;28W/FT Replacing 3- or 4-lamp T5 Lamp(s) in Cross Section</t>
  </si>
  <si>
    <t>L4314: 4’ 2 Lamp TLED &lt;24W replacing 8’ 1 Lamp T8 or T12</t>
  </si>
  <si>
    <t>L4317: 4’ 2 Lamp TLED &lt;24W replacing 8’ 1 Lamp T8HO or T12HO</t>
  </si>
  <si>
    <t>L4320: 4’ 4 Lamp TLED &lt;24W replacing 8’ 2 Lamp T8 or T12</t>
  </si>
  <si>
    <t>L4323: 4’ 4 Lamp TLED &lt;24W replacing 8’ 2 Lamp T8HO or T12HO</t>
  </si>
  <si>
    <t>L4326: 4’ 2 Lamp TLED &lt;24W replacing 8’ 2 Lamp T8 or T12</t>
  </si>
  <si>
    <t>L4329: 4’ 2 Lamp TLED &lt;24W replacing 8’ 2 Lamp T8HO or T12HO</t>
  </si>
  <si>
    <t>L4695</t>
  </si>
  <si>
    <t>LED Fixture, &lt;155 Watts, Replacing 250 Watt HID, High Bay, Agriculture</t>
  </si>
  <si>
    <t>L4695: LED Fixture, &lt;155 Watts, Replacing 250 Watt HID, High Bay, Agriculture</t>
  </si>
  <si>
    <t>L4696</t>
  </si>
  <si>
    <t>LED Fixture, &lt;250 Watts, Replacing 320-399 Watt HID, High Bay, Agriculture</t>
  </si>
  <si>
    <t>L4696: LED Fixture, &lt;250 Watts, Replacing 320-399 Watt HID, High Bay, Agriculture</t>
  </si>
  <si>
    <t>L4697</t>
  </si>
  <si>
    <t>LED Fixture, &lt;250 Watts, Replacing 400 Watt HID, High Bay, Agriculture</t>
  </si>
  <si>
    <t>L4697: LED Fixture, &lt;250 Watts, Replacing 400 Watt HID, High Bay, Agriculture</t>
  </si>
  <si>
    <t>L4698</t>
  </si>
  <si>
    <t>LED Fixture, &lt;365 Watts, Replacing 400 Watt HID, High Bay, Agriculture</t>
  </si>
  <si>
    <t>L4698: LED Fixture, &lt;365 Watts, Replacing 400 Watt HID, High Bay, Agriculture</t>
  </si>
  <si>
    <t>L4699</t>
  </si>
  <si>
    <t>LED Fixture, &lt;500 Watts, Replacing 1000 Watt HID, High Bay, Agriculture</t>
  </si>
  <si>
    <t>L4699: LED Fixture, &lt;500 Watts, Replacing 1000 Watt HID, High Bay, Agriculture</t>
  </si>
  <si>
    <t>L4700</t>
  </si>
  <si>
    <t>LED Fixture, &lt;800 Watts, Replacing 1000 Watt HID, High Bay, Agriculture</t>
  </si>
  <si>
    <t>L4700: LED Fixture, &lt;800 Watts, Replacing 1000 Watt HID, High Bay, Agriculture</t>
  </si>
  <si>
    <t>L4701</t>
  </si>
  <si>
    <t>&lt;=180W LED, replacing or instead of 6L T8 or 4L T5HO, Agriculture</t>
  </si>
  <si>
    <t>L4701: &lt;=180W LED, replacing or instead of 6L T8 or 4L T5HO, Agriculture</t>
  </si>
  <si>
    <t>L4702</t>
  </si>
  <si>
    <t>&lt;=250W LED, replacing or instead of 8LT8 or 6LT5HO, Agriculture</t>
  </si>
  <si>
    <t>L4702: &lt;=250W LED, replacing or instead of 8LT8 or 6LT5HO, Agriculture</t>
  </si>
  <si>
    <t>N-L4695</t>
  </si>
  <si>
    <t>N-L4695: LED Fixture, &lt;155 Watts, Replacing 250 Watt HID, High Bay, Agriculture</t>
  </si>
  <si>
    <t>N-L4696</t>
  </si>
  <si>
    <t>N-L4696: LED Fixture, &lt;250 Watts, Replacing 320-399 Watt HID, High Bay, Agriculture</t>
  </si>
  <si>
    <t>N-L4699</t>
  </si>
  <si>
    <t>N-L4699: LED Fixture, &lt;500 Watts, Replacing 1000 Watt HID, High Bay, Agriculture</t>
  </si>
  <si>
    <t>N-L4700</t>
  </si>
  <si>
    <t>N-L4700: LED Fixture, &lt;800 Watts, Replacing 1000 Watt HID, High Bay, Agriculture</t>
  </si>
  <si>
    <t>N-L4701</t>
  </si>
  <si>
    <t>N-L4701: &lt;=180W LED, replacing or instead of 6L T8 or 4L T5HO, Agriculture</t>
  </si>
  <si>
    <t>N-L4702</t>
  </si>
  <si>
    <t>N-L4702: &lt;=250W LED, replacing or instead of 8LT8 or 6LT5HO, Agriculture</t>
  </si>
  <si>
    <t>L4354: LED Downlight Fixtures replacing or instead of Incandescent, CFL, or HID fixture</t>
  </si>
  <si>
    <t>N-L4354</t>
  </si>
  <si>
    <t>N-L4354: LED Downlight Fixtures replacing or instead of Incandescent, CFL, or HID fixture</t>
  </si>
  <si>
    <t>L3952: ENERGY STAR Omnidirectional/Decorative LED Lamp, 1,600-1,999 lumens, Interior</t>
  </si>
  <si>
    <t>L3953: ENERGY STAR Omnidirectional/Decorative LED Lamp, 1,100-1,599 lumens, Interior</t>
  </si>
  <si>
    <t>L3954: ENERGY STAR Omnidirectional/Decorative LED Lamp, 800-1,099 lumens, Interior</t>
  </si>
  <si>
    <t>L3955: ENERGY STAR Omnidirectional/Decorative LED Lamp, 450-799 lumens, Interior</t>
  </si>
  <si>
    <t>L3956: ENERGY STAR Omnidirectional/Decorative LED Lamp, 250-449 lumens, Interior</t>
  </si>
  <si>
    <t>L3941: ENERGY STAR Directional LED replacing incandescent 120W – 250W, Interior</t>
  </si>
  <si>
    <t>L3942: ENERGY STAR Directional LED replacing incandescent 100W – 119W, Interior</t>
  </si>
  <si>
    <t>L3943: ENERGY STAR Directional LED replacing incandescent 75W – 99W, Interior</t>
  </si>
  <si>
    <t>L3944: ENERGY STAR Directional LED replacing incandescent 55W – 74W, Interior</t>
  </si>
  <si>
    <t>L3945: ENERGY STAR Directional LED replacing incandescent 36W – 54W, Interior</t>
  </si>
  <si>
    <t>L3946: ENERGY STAR Directional LED replacing incandescent ≤ 35W, Interior</t>
  </si>
  <si>
    <t>AG4703</t>
  </si>
  <si>
    <t>DLC Listed, Mogul Screw-Base (E39) lamp replacing HID (various), Agriculture</t>
  </si>
  <si>
    <t>AG4703: DLC Listed, Mogul Screw-Base (E39) lamp replacing HID (various), Agriculture</t>
  </si>
  <si>
    <t>L3511: 4' TLED, ≤24W, replacing 4' T8 or T12 Lamp w/External Driver (UL Type C)</t>
  </si>
  <si>
    <t>L3759: 4' TLED, ≤24W, replacing 4' T8 or T12 Lamp, Direct Wire (UL Type B)</t>
  </si>
  <si>
    <t>L3512: 4' TLED, ≤24W, replacing 4' T8 or T12 Lamp Utilizing Existing Ballast (UL Type A)</t>
  </si>
  <si>
    <t>L4803: LED Replacement of 4' T5 Lamp w/External Driver (UL Type C)</t>
  </si>
  <si>
    <t>L4804: LED Replacement of 4' T5HO Lamp w/External Driver (UL Type C)</t>
  </si>
  <si>
    <t>L4805: LED Replacement of 4' T5 Lamp, Direct Wire (UL Type B)</t>
  </si>
  <si>
    <t>L4806: LED Replacement of 4' T5HO Lamp, Direct Wire (UL Type B)</t>
  </si>
  <si>
    <t>L4807: LED Replacement of 4' T5 Lamp Utilizing Existing Ballast (UL Type A)</t>
  </si>
  <si>
    <t>L4808: LED Replacement of 4' T5HO Lamp Utilizing Existing Ballast (UL Type A)</t>
  </si>
  <si>
    <t>L4809: LED Replacement of 8' T8 or T12 Lamp w/External Driver (UL Type C)</t>
  </si>
  <si>
    <t>L4810: LED Replacement of 8' T8 or T12 Lamp, Direct Wire (UL Type B)</t>
  </si>
  <si>
    <t>L4811: LED Replacement of 8' T8 or T12 Lamp Utilizing Existing Ballast (UL Type A)</t>
  </si>
  <si>
    <t>N-L4948: Lighting Power Density (LPD) better than code requirements</t>
  </si>
  <si>
    <t>L4280: Outdoor LED Fixture or Retrofit Kit – Low Output ≤4,999 lumens</t>
  </si>
  <si>
    <t>L4281: Outdoor LED Fixture or Retrofit Kit – Mid Output 5,000 – 9,999 lumens</t>
  </si>
  <si>
    <t>L4282: Outdoor LED Fixture or Retrofit Kit – High Output 10,000 – 29,999 lumens</t>
  </si>
  <si>
    <t>L4283: Outdoor LED Fixture or Retrofit Kit – Very High Output ≥30,000 lumens</t>
  </si>
  <si>
    <t>N-L4280: Outdoor LED Fixture or Retrofit Kit – Low Output ≤4,999 lumens</t>
  </si>
  <si>
    <t>N-L4281: Outdoor LED Fixture or Retrofit Kit – Mid Output 5,000 – 9,999 lumens</t>
  </si>
  <si>
    <t>N-L4282: Outdoor LED Fixture or Retrofit Kit – High Output 10,000 – 29,999 lumens</t>
  </si>
  <si>
    <t>N-L4283: Outdoor LED Fixture or Retrofit Kit – Very High Output ≥30,000 lumens</t>
  </si>
  <si>
    <t>L4356: LED Downlight Fixtures replacing or instead of Incandescent, CFL or HID fixture, Exterior</t>
  </si>
  <si>
    <t>N-L4356: LED Downlight Fixtures replacing or instead of Incandescent, CFL or HID fixture, Exterior</t>
  </si>
  <si>
    <t>L4781: LED Fixture &lt; 11 W/ft Replacing or Instead of 1L or 2L T8/T12 in Cross Section - 12 Hours/Day</t>
  </si>
  <si>
    <t>L4782: LED Fixture &lt; 11 W/ft Replacing or Instead of 1L or 2L T8/T12 in Cross Section - 24 Hours/Day</t>
  </si>
  <si>
    <t>L4783: LED Fixture &lt; 24 W/ft Replacing or Instead of 3L or 4L T8/T12 in Cross Section - 12 Hours/Day</t>
  </si>
  <si>
    <t>L4784: LED Fixture &lt; 24 W/ft Replacing or Instead of 3L or 4L T8/T12 in Cross Section - 24 Hours/Day</t>
  </si>
  <si>
    <t>L4785: LED Fixture &lt; 12 W/ft Replacing or Instead of 1L or 2L T5 in Cross Section - 12 Hours/Day</t>
  </si>
  <si>
    <t>L4786: LED Fixture &lt; 12 W/ft Replacing or Instead of 1L or 2L T5 in Cross Section - 24 Hours/Day</t>
  </si>
  <si>
    <t>L4787: LED Fixture &lt; 28 W/ft Replacing or Instead of 3L or 4L T5 in Cross Section - 12 Hours/Day</t>
  </si>
  <si>
    <t>L4788: LED Fixture &lt; 28 W/ft Replacing or Instead of 3L or 4L T5 in Cross Section - 24 Hours/Day</t>
  </si>
  <si>
    <t>N-L4781: LED Fixture &lt; 11 W/ft Replacing or Instead of 1L or 2L T8/T12 in Cross Section - 12 Hours/Day</t>
  </si>
  <si>
    <t>N-L4782: LED Fixture &lt; 11 W/ft Replacing or Instead of 1L or 2L T8/T12 in Cross Section - 24 Hours/Day</t>
  </si>
  <si>
    <t>N-L4783: LED Fixture &lt; 24 W/ft Replacing or Instead of 3L or 4L T8/T12 in Cross Section - 12 Hours/Day</t>
  </si>
  <si>
    <t>N-L4784: LED Fixture &lt; 24 W/ft Replacing or Instead of 3L or 4L T8/T12 in Cross Section - 24 Hours/Day</t>
  </si>
  <si>
    <t>N-L4785: LED Fixture &lt; 12 W/ft Replacing or Instead of 1L or 2L T5 in Cross Section - 12 Hours/Day</t>
  </si>
  <si>
    <t>N-L4786: LED Fixture &lt; 12 W/ft Replacing or Instead of 1L or 2L T5 in Cross Section - 24 Hours/Day</t>
  </si>
  <si>
    <t>N-L4787: LED Fixture &lt; 28 W/ft Replacing or Instead of 3L or 4L T5 in Cross Section - 12 Hours/Day</t>
  </si>
  <si>
    <t>N-L4788: LED Fixture &lt; 28 W/ft Replacing or Instead of 3L or 4L T5 in Cross Section - 24 Hours/Day</t>
  </si>
  <si>
    <t>AG4316</t>
  </si>
  <si>
    <t>AG4316: 4' 2-lamp TLED &lt;24W replacing 8' 1-lamp T8 or T12, 24 Hour, Exterior</t>
  </si>
  <si>
    <t>AG4315</t>
  </si>
  <si>
    <t>AG4315: 4' 2-lamp TLED &lt;24W replacing 8' 1-lamp T8 or T12, 12 Hour, Exterior</t>
  </si>
  <si>
    <t>AG4319</t>
  </si>
  <si>
    <t>AG4319: 4' 2-lamp TLED &lt;24W replacing 8' 1-lamp T8HO or T12HO, 24 Hour, Exterior</t>
  </si>
  <si>
    <t>AG4318</t>
  </si>
  <si>
    <t>AG4318: 4' 2-lamp TLED &lt;24W replacing 8' 1-lamp T8HO or T12HO, 12 Hour, Exterior</t>
  </si>
  <si>
    <t>AG4322</t>
  </si>
  <si>
    <t>AG4322: 4’ 4-lamp TLED &lt;24W replacing 8' 2-lamp T8 or T12, 24 Hour, Exterior</t>
  </si>
  <si>
    <t>AG4321</t>
  </si>
  <si>
    <t>AG4321: 4’ 4-lamp TLED &lt;24W replacing 8' 2-lamp T8 or T12, 12 Hour, Exterior</t>
  </si>
  <si>
    <t>AG4325</t>
  </si>
  <si>
    <t>AG4325: 4' 4-lamp TLED &lt;24W replacing 8' 2-lamp T8HO or T12HO, 24 Hour, Exterior</t>
  </si>
  <si>
    <t>AG4324</t>
  </si>
  <si>
    <t>AG4324: 4' 4-lamp TLED &lt;24W replacing 8' 2-lamp T8HO or T12HO, 12 Hour, Exterior</t>
  </si>
  <si>
    <t>AG4328</t>
  </si>
  <si>
    <t>AG4328: 4' 2-lamp TLED &lt;24W replacing 8' 2-lamp T8 or T12, 24 Hour, Exterior</t>
  </si>
  <si>
    <t>AG4327</t>
  </si>
  <si>
    <t>AG4327: 4' 2-lamp TLED &lt;24W replacing 8' 2-lamp T8 or T12, 12 Hour, Exterior</t>
  </si>
  <si>
    <t>AG4331</t>
  </si>
  <si>
    <t>AG4331: 4' 2-lamp TLED &lt;24W replacing 8' 2-lamp T8HO or T12HO, 24 Hour, Exterior</t>
  </si>
  <si>
    <t>AG4330</t>
  </si>
  <si>
    <t>AG4330: 4' 2-lamp TLED &lt;24W replacing 8' 2-lamp T8HO or T12HO, 12 Hour, Exterior</t>
  </si>
  <si>
    <t>L3963: DLC listed, Mogul Screw-Base (E39) lamp replacing HID, Exterior</t>
  </si>
  <si>
    <t>L4353: 24 Hour, LED Replacement of 4' T8 or T12 Lamp w/External Driver (UL Type C), Exterior</t>
  </si>
  <si>
    <t>L4351: 24 Hour, LED Replacement of 4' T8 or T12 Lamp, Direct Wire (UL Type B), Exterior</t>
  </si>
  <si>
    <t>L4349: 24 Hour, LED Replacement of 4' T8 Lamp Utilizing Existing Ballast (UL Type A), Exterior</t>
  </si>
  <si>
    <t>L4352: Dusk to Dawn, LED Replacement of 4' T8 or T12 Lamp w/External Driver (UL Type C), Exterior</t>
  </si>
  <si>
    <t>L4350: Dusk to Dawn, LED Replacement of 4' T8 or T12 Lamp, Direct Wire (UL Type B), Exterior</t>
  </si>
  <si>
    <t>L4348: Dusk to Dawn, LED Replacement of 4' T8 Lamp Utilizing Existing Ballast (UL Type A), Exterior</t>
  </si>
  <si>
    <t>----------------------AGRIBUSINESS CATALOG: VENTILATION  --------------------------------------------</t>
  </si>
  <si>
    <t>AG4933</t>
  </si>
  <si>
    <t>Ventilation Fan, High-Speed High-Efficiency, 36-47 inches, Ag, Efficiency Level 1</t>
  </si>
  <si>
    <t>AG4933: Ventilation Fan, High-Speed High-Efficiency, 36-47 inches, Ag, Efficiency Level 1</t>
  </si>
  <si>
    <t>AG4935</t>
  </si>
  <si>
    <t>Ventilation Fan, High-Speed High-Efficiency, 48-52 inches, Ag, Efficiency Level 1</t>
  </si>
  <si>
    <t>AG4935: Ventilation Fan, High-Speed High-Efficiency, 48-52 inches, Ag, Efficiency Level 1</t>
  </si>
  <si>
    <t>AG4931</t>
  </si>
  <si>
    <t>Ventilation Fan, High-Speed High-Efficiency, &gt;= 53 inches, Ag, Efficiency Level 1</t>
  </si>
  <si>
    <t>AG4931: Ventilation Fan, High-Speed High-Efficiency, &gt;= 53 inches, Ag, Efficiency Level 1</t>
  </si>
  <si>
    <t>AG4934</t>
  </si>
  <si>
    <t>Ventilation Fan, High-Speed High-Efficiency, 36-47 inches, Ag, Efficiency Level 2</t>
  </si>
  <si>
    <t>AG4934: Ventilation Fan, High-Speed High-Efficiency, 36-47 inches, Ag, Efficiency Level 2</t>
  </si>
  <si>
    <t>AG4936</t>
  </si>
  <si>
    <t>Ventilation Fan, High-Speed High-Efficiency, 48-52 inches, Ag, Efficiency Level 2</t>
  </si>
  <si>
    <t>AG4936: Ventilation Fan, High-Speed High-Efficiency, 48-52 inches, Ag, Efficiency Level 2</t>
  </si>
  <si>
    <t>AG4932</t>
  </si>
  <si>
    <t>Ventilation Fan, High-Speed High-Efficiency, &gt;= 53 inches, Ag, Efficiency Level 2</t>
  </si>
  <si>
    <t>AG4932: Ventilation Fan, High-Speed High-Efficiency, &gt;= 53 inches, Ag, Efficiency Level 2</t>
  </si>
  <si>
    <t>N-AG4933</t>
  </si>
  <si>
    <t>N-AG4933: Ventilation Fan, High-Speed High-Efficiency, 36-47 inches, Ag, Efficiency Level 1</t>
  </si>
  <si>
    <t>N-AG4935</t>
  </si>
  <si>
    <t>N-AG4935: Ventilation Fan, High-Speed High-Efficiency, 48-52 inches, Ag, Efficiency Level 1</t>
  </si>
  <si>
    <t>N-AG4931</t>
  </si>
  <si>
    <t>N-AG4931: Ventilation Fan, High-Speed High-Efficiency, &gt;= 53 inches, Ag, Efficiency Level 1</t>
  </si>
  <si>
    <t>N-AG4934</t>
  </si>
  <si>
    <t>N-AG4934: Ventilation Fan, High-Speed High-Efficiency, 36-47 inches, Ag, Efficiency Level 2</t>
  </si>
  <si>
    <t>N-AG4936</t>
  </si>
  <si>
    <t>N-AG4936: Ventilation Fan, High-Speed High-Efficiency, 48-52 inches, Ag, Efficiency Level 2</t>
  </si>
  <si>
    <t>N-AG4932</t>
  </si>
  <si>
    <t>N-AG4932: Ventilation Fan, High-Speed High-Efficiency, &gt;= 53 inches, Ag, Efficiency Level 2</t>
  </si>
  <si>
    <t>AG4927</t>
  </si>
  <si>
    <t>Circulation Fan, High-Speed High-Efficiency, 36-47 inches, Ag, Efficiency Level 1</t>
  </si>
  <si>
    <t>AG4927: Circulation Fan, High-Speed High-Efficiency, 36-47 inches, Ag, Efficiency Level 1</t>
  </si>
  <si>
    <t>AG4929</t>
  </si>
  <si>
    <t>Circulation Fan, High-Speed High-Efficiency, 48-52 inches, Ag, Efficiency Level 1</t>
  </si>
  <si>
    <t>AG4929: Circulation Fan, High-Speed High-Efficiency, 48-52 inches, Ag, Efficiency Level 1</t>
  </si>
  <si>
    <t>AG4925</t>
  </si>
  <si>
    <t>Circulation Fan, High-Speed High-Efficiency, &gt;=53 inches, Ag, Efficiency Level 1</t>
  </si>
  <si>
    <t>AG4925: Circulation Fan, High-Speed High-Efficiency, &gt;=53 inches, Ag, Efficiency Level 1</t>
  </si>
  <si>
    <t>AG4928</t>
  </si>
  <si>
    <t>Circulation Fan, High-Speed High-Efficiency, 36-47 inches, Ag, Efficiency Level 2</t>
  </si>
  <si>
    <t>AG4928: Circulation Fan, High-Speed High-Efficiency, 36-47 inches, Ag, Efficiency Level 2</t>
  </si>
  <si>
    <t>AG4930</t>
  </si>
  <si>
    <t>Circulation Fan, High-Speed High-Efficiency, 48-52 inches, Ag, Efficiency Level 2</t>
  </si>
  <si>
    <t>AG4930: Circulation Fan, High-Speed High-Efficiency, 48-52 inches, Ag, Efficiency Level 2</t>
  </si>
  <si>
    <t>AG4926</t>
  </si>
  <si>
    <t>Circulation Fan, High-Speed High-Efficiency, &gt;=53 inches, Ag, Efficiency Level 2</t>
  </si>
  <si>
    <t>AG4926: Circulation Fan, High-Speed High-Efficiency, &gt;=53 inches, Ag, Efficiency Level 2</t>
  </si>
  <si>
    <t>N-AG4927</t>
  </si>
  <si>
    <t>N-AG4927: Circulation Fan, High-Speed High-Efficiency, 36-47 inches, Ag, Efficiency Level 1</t>
  </si>
  <si>
    <t>N-AG4929</t>
  </si>
  <si>
    <t>N-AG4929: Circulation Fan, High-Speed High-Efficiency, 48-52 inches, Ag, Efficiency Level 1</t>
  </si>
  <si>
    <t>N-AG4925</t>
  </si>
  <si>
    <t>N-AG4925: Circulation Fan, High-Speed High-Efficiency, &gt;=53 inches, Ag, Efficiency Level 1</t>
  </si>
  <si>
    <t>N-AG4928</t>
  </si>
  <si>
    <t>N-AG4928: Circulation Fan, High-Speed High-Efficiency, 36-47 inches, Ag, Efficiency Level 2</t>
  </si>
  <si>
    <t>N-AG4930</t>
  </si>
  <si>
    <t>N-AG4930: Circulation Fan, High-Speed High-Efficiency, 48-52 inches, Ag, Efficiency Level 2</t>
  </si>
  <si>
    <t>N-AG4926</t>
  </si>
  <si>
    <t>N-AG4926: Circulation Fan, High-Speed High-Efficiency, &gt;=53 inches, Ag, Efficiency Level 2</t>
  </si>
  <si>
    <t>AG3998</t>
  </si>
  <si>
    <t>Fans, High Volume Low Speed (HVLS), General</t>
  </si>
  <si>
    <t>AG3998: Fans, High Volume Low Speed (HVLS), General</t>
  </si>
  <si>
    <t>N-AG3998</t>
  </si>
  <si>
    <t>N-AG3998: Fans, High Volume Low Speed (HVLS), General</t>
  </si>
  <si>
    <t>----------------------AGRIBUSINESS CATALOG: VFD &amp; COMPRESSED AIR  --------------------------------------------</t>
  </si>
  <si>
    <t>AG4043</t>
  </si>
  <si>
    <t>VFD, Ag Primary Use Water System, ≥1000 hours</t>
  </si>
  <si>
    <t>AG4043: VFD, Ag Primary Use Water System, ≥1000 hours</t>
  </si>
  <si>
    <t>AG2639</t>
  </si>
  <si>
    <t>VFD, Ag Secondary Use Water System, ≥1000 hours</t>
  </si>
  <si>
    <t>AG2639: VFD, Ag Secondary Use Water System, ≥1000 hours</t>
  </si>
  <si>
    <t>AG4411</t>
  </si>
  <si>
    <t>VFD, Ag Secondary Use Water System, 500-999 hours</t>
  </si>
  <si>
    <t>AG4411: VFD, Ag Secondary Use Water System, 500-999 hours</t>
  </si>
  <si>
    <t>AG4949</t>
  </si>
  <si>
    <t>VFD, Variable Torque, Irrigation Well Pump, ≥500 hours</t>
  </si>
  <si>
    <t>AG4949: VFD, Variable Torque, Irrigation Well Pump, ≥500 hours</t>
  </si>
  <si>
    <t>AG3777</t>
  </si>
  <si>
    <t>VFD, High Speed Ventilation/Circulation Fan, Ag, ≥1000 hours</t>
  </si>
  <si>
    <t>AG3777: VFD, High Speed Ventilation/Circulation Fan, Ag, ≥1000 hours</t>
  </si>
  <si>
    <t>AG4413</t>
  </si>
  <si>
    <t>VFD, High Speed Ventilation/Circulation Fan, Ag, 500-999 hours</t>
  </si>
  <si>
    <t>AG4413: VFD, High Speed Ventilation/Circulation Fan, Ag, 500-999 hours</t>
  </si>
  <si>
    <t>AG3835</t>
  </si>
  <si>
    <t>VFD, Process Pump, Agriculture, ≥ 1000 hours</t>
  </si>
  <si>
    <t>AG3835: VFD, Process Pump, Agriculture, ≥ 1000 hours</t>
  </si>
  <si>
    <t>AG4414</t>
  </si>
  <si>
    <t>VFD, Process Pump, Agriculture, 500-999 hours</t>
  </si>
  <si>
    <t>AG4414: VFD, Process Pump, Agriculture, 500-999 hours</t>
  </si>
  <si>
    <t>N-AG4043</t>
  </si>
  <si>
    <t>N-AG4043: VFD, Ag Primary Use Water System, ≥1000 hours</t>
  </si>
  <si>
    <t>N-AG2639</t>
  </si>
  <si>
    <t>N-AG2639: VFD, Ag Secondary Use Water System, ≥1000 hours</t>
  </si>
  <si>
    <t>N-AG4411</t>
  </si>
  <si>
    <t>N-AG4411: VFD, Ag Secondary Use Water System, 500-999 hours</t>
  </si>
  <si>
    <t>N-AG4949</t>
  </si>
  <si>
    <t>N-AG4949: VFD, Variable Torque, Irrigation Well Pump, ≥500 hours</t>
  </si>
  <si>
    <t>N-AG3777</t>
  </si>
  <si>
    <t>N-AG3777: VFD, High Speed Ventilation/Circulation Fan, Ag, ≥1000 hours</t>
  </si>
  <si>
    <t>N-AG4413</t>
  </si>
  <si>
    <t>N-AG4413: VFD, High Speed Ventilation/Circulation Fan, Ag, 500-999 hours</t>
  </si>
  <si>
    <t>N-AG3835</t>
  </si>
  <si>
    <t>N-AG3835: VFD, Process Pump, Agriculture, ≥ 1000 hours</t>
  </si>
  <si>
    <t>N-AG4414</t>
  </si>
  <si>
    <t>N-AG4414: VFD, Process Pump, Agriculture, 500-999 hours</t>
  </si>
  <si>
    <t>AG3836</t>
  </si>
  <si>
    <t>VFD, Constant Torque, ≥1000 Annual Hours, Ag</t>
  </si>
  <si>
    <t>AG3836: VFD, Constant Torque, ≥1000 Annual Hours, Ag</t>
  </si>
  <si>
    <t>AG4412</t>
  </si>
  <si>
    <t>VFD, Constant Torque, 500-999 Hours, Ag</t>
  </si>
  <si>
    <t>AG4412: VFD, Constant Torque, 500-999 Hours, Ag</t>
  </si>
  <si>
    <t>N-AG3836</t>
  </si>
  <si>
    <t>N-AG3836: VFD, Constant Torque, ≥1000 Annual Hours, Ag</t>
  </si>
  <si>
    <t>N-AG4412</t>
  </si>
  <si>
    <t>N-AG4412: VFD, Constant Torque, 500-999 Hours, Ag</t>
  </si>
  <si>
    <t>AG4767</t>
  </si>
  <si>
    <t>AG4767: Compressed Air and Leak Survey Repair, Agriculture only</t>
  </si>
  <si>
    <t>PS2196: Variable Speed Drive Air Compressors</t>
  </si>
  <si>
    <t>N-PS2196: Variable Speed Drive Air Compressors</t>
  </si>
  <si>
    <t>PS2254: No Air-Loss Condensate Drains</t>
  </si>
  <si>
    <t>N-PS2254: No Air-Loss Condensate Drains</t>
  </si>
  <si>
    <t>----------------------AGRIBUSINESS CATALOG: SPACE HEATING EQUIPMENT --------------------------------------------</t>
  </si>
  <si>
    <t>H2218: Hot Water Boilers, &lt; 300 MBh input, ≥90% AFUE</t>
  </si>
  <si>
    <t>H3277: Hot Water Boilers, ≥300 MBh input, ≥85% thermal efficiency</t>
  </si>
  <si>
    <t>H3276: Hot Water Boilers, ≥300 MBh input, ≥90% thermal efficiency</t>
  </si>
  <si>
    <t>N-H2218: Hot Water Boilers, &lt; 300 MBh input, ≥90% AFUE</t>
  </si>
  <si>
    <t>N-H3277: Hot Water Boilers, ≥300 MBh input, ≥85% thermal efficiency</t>
  </si>
  <si>
    <t>N-H3276: Hot Water Boilers, ≥300 MBh input, ≥90% thermal efficiency</t>
  </si>
  <si>
    <t>H2422: Infrared Heater (Retrofit Only)</t>
  </si>
  <si>
    <t>Infrared Heater (NC Only)</t>
  </si>
  <si>
    <t>N-H2422: Infrared Heater (NC Only)</t>
  </si>
  <si>
    <t>H3491: Furnace with ECM, ≥95%+ AFUE, NG</t>
  </si>
  <si>
    <t>H3492: Furnace with ECM, ≥90%+ AFUE, NG</t>
  </si>
  <si>
    <t>N-H3491: Furnace with ECM, ≥95%+ AFUE, NG</t>
  </si>
  <si>
    <t>N-H3492: Furnace with ECM, ≥90%+ AFUE, NG</t>
  </si>
  <si>
    <t>H4753: Unit Heater, ≥ 90% Thermal Efficiency (Retrofit Only), Heating Setpoint = 70°F</t>
  </si>
  <si>
    <t>H4754: Unit Heater, ≥ 90% Thermal Efficiency (Retrofit Only), Heating Setpoint = 65°F</t>
  </si>
  <si>
    <t>H4755: Unit Heater, ≥ 90% Thermal Efficiency (Retrofit Only), Heating Setpoint = 60°F</t>
  </si>
  <si>
    <t>H4756: Unit Heater, ≥ 90% Thermal Efficiency (Retrofit Only), Heating Setpoint = 55°F</t>
  </si>
  <si>
    <t>N-H4753: Unit Heater, ≥ 90% Thermal Efficiency (NC Only), Heating Setpoint = 70°F</t>
  </si>
  <si>
    <t>N-H4754: Unit Heater, ≥ 90% Thermal Efficiency (NC Only), Heating Setpoint = 65°F</t>
  </si>
  <si>
    <t>N-H4755: Unit Heater, ≥ 90% Thermal Efficiency (NC Only), Heating Setpoint = 60°F</t>
  </si>
  <si>
    <t>N-H4756: Unit Heater, ≥ 90% Thermal Efficiency (NC Only), Heating Setpoint = 55°F</t>
  </si>
  <si>
    <t>----------------------AGRIBUSINESS CATALOG: GRAIN DRYER AND IRRIGATION SYSTEMS  --------------------------------------------</t>
  </si>
  <si>
    <t>AG3386</t>
  </si>
  <si>
    <t>Grain Dryer, Energy Efficient, Hybrid</t>
  </si>
  <si>
    <t>AG3386: Grain Dryer, Energy Efficient, Hybrid</t>
  </si>
  <si>
    <t>AG4901</t>
  </si>
  <si>
    <t>Grain Dryer, Tune-up</t>
  </si>
  <si>
    <t>AG4901: Grain Dryer, Tune-up</t>
  </si>
  <si>
    <t>AG2434</t>
  </si>
  <si>
    <t>Irrigation Pressure Reduction, Nozzle Installation &amp; Motor Downsizing</t>
  </si>
  <si>
    <t>AG2434: Irrigation Pressure Reduction, Nozzle Installation &amp; Motor Downsizing</t>
  </si>
  <si>
    <t>----------------------AGRIBUSINESS CATALOG: GREENHOUSE EQUIPMENT --------------------------------------------</t>
  </si>
  <si>
    <t>AG2596</t>
  </si>
  <si>
    <t>Thermal Curtain, Double Pane Glass Walls and Ceiling, Overhead Heating</t>
  </si>
  <si>
    <t>AG2596: Thermal Curtain, Double Pane Glass Walls and Ceiling, Overhead Heating</t>
  </si>
  <si>
    <t>AG2597</t>
  </si>
  <si>
    <t>Thermal Curtain, Double Pane Glass Walls and Ceiling, Under Bench Heating</t>
  </si>
  <si>
    <t>AG2597: Thermal Curtain, Double Pane Glass Walls and Ceiling, Under Bench Heating</t>
  </si>
  <si>
    <t>AG2598</t>
  </si>
  <si>
    <t>Thermal Curtain, Double Pane Glass Walls and Poly Film Ceiling, Overhead Heating</t>
  </si>
  <si>
    <t>AG2598: Thermal Curtain, Double Pane Glass Walls and Poly Film Ceiling, Overhead Heating</t>
  </si>
  <si>
    <t>AG2599</t>
  </si>
  <si>
    <t>Thermal Curtain, Double Pane Glass Walls and Poly Film Ceiling, Under Bench Heating</t>
  </si>
  <si>
    <t>AG2599: Thermal Curtain, Double Pane Glass Walls and Poly Film Ceiling, Under Bench Heating</t>
  </si>
  <si>
    <t>AG2601</t>
  </si>
  <si>
    <t>Thermal Curtain, Poly Film Walls and Ceiling, Overhead Heating</t>
  </si>
  <si>
    <t>AG2601: Thermal Curtain, Poly Film Walls and Ceiling, Overhead Heating</t>
  </si>
  <si>
    <t>AG2602</t>
  </si>
  <si>
    <t>Thermal Curtain, Poly Film Walls and Ceiling, Under Bench Heating</t>
  </si>
  <si>
    <t>AG2602: Thermal Curtain, Poly Film Walls and Ceiling, Under Bench Heating</t>
  </si>
  <si>
    <t>AG2603</t>
  </si>
  <si>
    <t>Thermal Curtain, Single Pane Glass Walls and Ceiling, Overhead Heating</t>
  </si>
  <si>
    <t>AG2603: Thermal Curtain, Single Pane Glass Walls and Ceiling, Overhead Heating</t>
  </si>
  <si>
    <t>AG2604</t>
  </si>
  <si>
    <t>Thermal Curtain, Single Pane Glass Walls and Ceiling, Under Bench Heating</t>
  </si>
  <si>
    <t>AG2604: Thermal Curtain, Single Pane Glass Walls and Ceiling, Under Bench Heating</t>
  </si>
  <si>
    <t>AG2605</t>
  </si>
  <si>
    <t>Thermal Curtain, Single Pane Glass Walls and Poly Film Ceiling, Overhead Heating</t>
  </si>
  <si>
    <t>AG2605: Thermal Curtain, Single Pane Glass Walls and Poly Film Ceiling, Overhead Heating</t>
  </si>
  <si>
    <t>AG2606</t>
  </si>
  <si>
    <t>Thermal curtain, Single Pane Glass Walls and Poly Film Ceiling, Under Bench Heating</t>
  </si>
  <si>
    <t>AG2606: Thermal curtain, Single Pane Glass Walls and Poly Film Ceiling, Under Bench Heating</t>
  </si>
  <si>
    <t>AG598</t>
  </si>
  <si>
    <t>Greenhouse Climate Controls</t>
  </si>
  <si>
    <t>AG598: Greenhouse Climate Controls</t>
  </si>
  <si>
    <t>N-AG598</t>
  </si>
  <si>
    <t>N-AG598: Greenhouse Climate Controls</t>
  </si>
  <si>
    <t>----------------------AG PROPANE CATALOG: WATER HEATING EQUIPMENT --------------------------------------------</t>
  </si>
  <si>
    <t>AG4874</t>
  </si>
  <si>
    <t>RHR Unit (Propane Water Heater with Existing Milk Plate Cooler and VFD on Milk Pump)</t>
  </si>
  <si>
    <t>AG4874: RHR Unit (Propane Water Heater with Existing Milk Plate Cooler and VFD on Milk Pump)</t>
  </si>
  <si>
    <t>AG4875</t>
  </si>
  <si>
    <t>RHR Unit (Propane Water Heater without Existing Milk Plate Cooler)</t>
  </si>
  <si>
    <t>AG4875: RHR Unit (Propane Water Heater without Existing Milk Plate Cooler)</t>
  </si>
  <si>
    <t>AG4876</t>
  </si>
  <si>
    <t>RHR Unit (Propane Water Heater with Existing Milk Plate Cooler)</t>
  </si>
  <si>
    <t>AG4876: RHR Unit (Propane Water Heater with Existing Milk Plate Cooler)</t>
  </si>
  <si>
    <t>N-AG4874</t>
  </si>
  <si>
    <t>Eligible Under Ag Propane</t>
  </si>
  <si>
    <t>N-AG4874: RHR Unit (Propane Water Heater with Existing Milk Plate Cooler and VFD on Milk Pump)</t>
  </si>
  <si>
    <t>N-AG4875</t>
  </si>
  <si>
    <t>N-AG4875: RHR Unit (Propane Water Heater without Existing Milk Plate Cooler)</t>
  </si>
  <si>
    <t>N-AG4876</t>
  </si>
  <si>
    <t>N-AG4876: RHR Unit (Propane Water Heater with Existing Milk Plate Cooler)</t>
  </si>
  <si>
    <t>AG4938</t>
  </si>
  <si>
    <t>Propane Commercial Water Heater</t>
  </si>
  <si>
    <t>AG4938: Propane Commercial Water Heater</t>
  </si>
  <si>
    <t>N-AG4938</t>
  </si>
  <si>
    <t>N-AG4938: Propane Commercial Water Heater</t>
  </si>
  <si>
    <t>----------------------AG PROPANE CATALOG: SPACE HEATING EQUIPMENT --------------------------------------------</t>
  </si>
  <si>
    <t>AG4852</t>
  </si>
  <si>
    <t>AG4852: Hot Water Boilers, &lt; 300 MBh input, ≥90% AFUE</t>
  </si>
  <si>
    <t>AG4867</t>
  </si>
  <si>
    <t>AG4867: Hot Water Boilers, ≥300 MBh input, ≥85% thermal efficiency</t>
  </si>
  <si>
    <t>AG4866</t>
  </si>
  <si>
    <t>AG4866: Hot Water Boilers, ≥300 MBh input, ≥90% thermal efficiency</t>
  </si>
  <si>
    <t>N-AG4852</t>
  </si>
  <si>
    <t>N-AG4852: Hot Water Boilers, &lt; 300 MBh input, ≥90% AFUE</t>
  </si>
  <si>
    <t>N-AG4867</t>
  </si>
  <si>
    <t>N-AG4867: Hot Water Boilers, ≥300 MBh input, ≥85% thermal efficiency</t>
  </si>
  <si>
    <t>N-AG4866</t>
  </si>
  <si>
    <t>N-AG4866: Hot Water Boilers, ≥300 MBh input, ≥90% thermal efficiency</t>
  </si>
  <si>
    <t>AG4854</t>
  </si>
  <si>
    <t>Infrared Heater (Propane Only)</t>
  </si>
  <si>
    <t>AG4854: Infrared Heater (Propane Only)</t>
  </si>
  <si>
    <t>N-AG4854</t>
  </si>
  <si>
    <t>N-AG4854: Infrared Heater (Propane Only)</t>
  </si>
  <si>
    <t>AG4870</t>
  </si>
  <si>
    <t>AG4870: Furnace with ECM, ≥95%+ AFUE, NG</t>
  </si>
  <si>
    <t>AG4869</t>
  </si>
  <si>
    <t>AG4869: Furnace with ECM, ≥90%+ AFUE, NG</t>
  </si>
  <si>
    <t>N-AG4870</t>
  </si>
  <si>
    <t>N-AG4870: Furnace with ECM, ≥95%+ AFUE, NG</t>
  </si>
  <si>
    <t>N-AG4869</t>
  </si>
  <si>
    <t>N-AG4869: Furnace with ECM, ≥90%+ AFUE, NG</t>
  </si>
  <si>
    <t>AG4878</t>
  </si>
  <si>
    <t>AG4878: Unit Heater, ≥ 90% Thermal Efficiency (Retrofit Only), Heating Setpoint = 70°F</t>
  </si>
  <si>
    <t>AG4879</t>
  </si>
  <si>
    <t>AG4879: Unit Heater, ≥ 90% Thermal Efficiency (Retrofit Only), Heating Setpoint = 65°F</t>
  </si>
  <si>
    <t>AG4880</t>
  </si>
  <si>
    <t>AG4880: Unit Heater, ≥ 90% Thermal Efficiency (Retrofit Only), Heating Setpoint = 60°F</t>
  </si>
  <si>
    <t>AG4881</t>
  </si>
  <si>
    <t>AG4881: Unit Heater, ≥ 90% Thermal Efficiency (Retrofit Only), Heating Setpoint = 55°F</t>
  </si>
  <si>
    <t>N-AG4878</t>
  </si>
  <si>
    <t>N-AG4878: Unit Heater, ≥ 90% Thermal Efficiency (NC Only), Heating Setpoint = 70°F</t>
  </si>
  <si>
    <t>N-AG4879</t>
  </si>
  <si>
    <t>N-AG4879: Unit Heater, ≥ 90% Thermal Efficiency (NC Only), Heating Setpoint = 65°F</t>
  </si>
  <si>
    <t>N-AG4880</t>
  </si>
  <si>
    <t>N-AG4880: Unit Heater, ≥ 90% Thermal Efficiency (NC Only), Heating Setpoint = 60°F</t>
  </si>
  <si>
    <t>N-AG4881</t>
  </si>
  <si>
    <t>N-AG4881: Unit Heater, ≥ 90% Thermal Efficiency (NC Only), Heating Setpoint = 55°F</t>
  </si>
  <si>
    <t>----------------------AG PROPANE CATALOG: GRAIN DRYERS AND IRRIGATION SYSTEMS --------------------------------------------</t>
  </si>
  <si>
    <t>AG4868</t>
  </si>
  <si>
    <t>Efficient Propane Grain Dryer</t>
  </si>
  <si>
    <t>AG4868: Efficient Propane Grain Dryer</t>
  </si>
  <si>
    <t>----------------------AG PROPANE CATALOG: GREENHOUSE EQUIPMENT --------------------------------------------</t>
  </si>
  <si>
    <t>AG4855</t>
  </si>
  <si>
    <t>AG4855: Thermal Curtain, Double Pane Glass Walls and Ceiling, Overhead Heating</t>
  </si>
  <si>
    <t>AG4856</t>
  </si>
  <si>
    <t>AG4856: Thermal Curtain, Double Pane Glass Walls and Ceiling, Under Bench Heating</t>
  </si>
  <si>
    <t>AG4857</t>
  </si>
  <si>
    <t>AG4857: Thermal Curtain, Double Pane Glass Walls and Poly Film Ceiling, Overhead Heating</t>
  </si>
  <si>
    <t>AG4858</t>
  </si>
  <si>
    <t>AG4858: Thermal Curtain, Double Pane Glass Walls and Poly Film Ceiling, Under Bench Heating</t>
  </si>
  <si>
    <t>AG4859</t>
  </si>
  <si>
    <t>AG4859: Thermal Curtain, Poly Film Walls and Ceiling, Overhead Heating</t>
  </si>
  <si>
    <t>AG4860</t>
  </si>
  <si>
    <t>AG4860: Thermal Curtain, Poly Film Walls and Ceiling, Under Bench Heating</t>
  </si>
  <si>
    <t>AG4861</t>
  </si>
  <si>
    <t>AG4861: Thermal Curtain, Single Pane Glass Walls and Ceiling, Overhead Heating</t>
  </si>
  <si>
    <t>AG4862</t>
  </si>
  <si>
    <t>AG4862: Thermal Curtain, Single Pane Glass Walls and Ceiling, Under Bench Heating</t>
  </si>
  <si>
    <t>AG4863</t>
  </si>
  <si>
    <t>AG4863: Thermal Curtain, Single Pane Glass Walls and Poly Film Ceiling, Overhead Heating</t>
  </si>
  <si>
    <t>AG4864</t>
  </si>
  <si>
    <t>AG4864: Thermal curtain, Single Pane Glass Walls and Poly Film Ceiling, Under Bench Heating</t>
  </si>
  <si>
    <t>AG4851</t>
  </si>
  <si>
    <t>AG4851: Greenhouse Climate Controls</t>
  </si>
  <si>
    <t>N-AG4851</t>
  </si>
  <si>
    <t>N-AG4851: Greenhouse Climate Controls</t>
  </si>
  <si>
    <t>-------------------------------SPECIAL OFFERS B&amp;IR-------------------------------</t>
  </si>
  <si>
    <t>AG5034</t>
  </si>
  <si>
    <t>Dairy Refrigeration Tune-up TA Bonus</t>
  </si>
  <si>
    <t>AG5034: Dairy Refrigeration Tune-up TA Bonus</t>
  </si>
  <si>
    <t>AG4403</t>
  </si>
  <si>
    <t>Refrigeration System Tune-Up, Agriculture</t>
  </si>
  <si>
    <t>AG4403: Refrigeration System Tune-Up, Agriculture</t>
  </si>
  <si>
    <t>AG5024</t>
  </si>
  <si>
    <t>Horticultural Lighting, Non-stacked Indoor, &lt;700W LED, replacing 1000W HID, Agriculture</t>
  </si>
  <si>
    <t>AG5024: Horticultural Lighting, Non-stacked Indoor, &lt;700W LED, replacing 1000W HID, Agriculture</t>
  </si>
  <si>
    <t>AG5025</t>
  </si>
  <si>
    <t>Horticultural Lighting, Non-stacked Indoor, &lt;400W LED, replacing 6000W HID, Agriculture</t>
  </si>
  <si>
    <t>AG5025: Horticultural Lighting, Non-stacked Indoor, &lt;400W LED, replacing 6000W HID, Agriculture</t>
  </si>
  <si>
    <t>AG5026</t>
  </si>
  <si>
    <t>Horticultural Lighting, Supplemented Greenhouse, &lt;700W LED, replacing 1000W HID, Agriculture</t>
  </si>
  <si>
    <t>AG5026: Horticultural Lighting, Supplemented Greenhouse, &lt;700W LED, replacing 1000W HID, Agriculture</t>
  </si>
  <si>
    <t>AG5027</t>
  </si>
  <si>
    <t>Horticultural Lighting, Supplemented Greenhouse, &lt;400W LED, replacing 600W HID, Agriculture</t>
  </si>
  <si>
    <t>AG5027: Horticultural Lighting, Supplemented Greenhouse, &lt;400W LED, replacing 600W HID, Agriculture</t>
  </si>
  <si>
    <t>AG5028</t>
  </si>
  <si>
    <t>Horticultural Lighting, Supplemented Greenhouse, &lt;250W LED, replacing 400W HID, Agriculture</t>
  </si>
  <si>
    <t>AG5028: Horticultural Lighting, Supplemented Greenhouse, &lt;250W LED, replacing 400W HID, Agriculture</t>
  </si>
  <si>
    <t>AG5032</t>
  </si>
  <si>
    <t>Horticultural Lighting, Non-stacked Indoor, Grow Light System, Agriculture</t>
  </si>
  <si>
    <t>AG5032: Horticultural Lighting, Non-stacked Indoor, Grow Light System, Agriculture</t>
  </si>
  <si>
    <t>N-AG5032</t>
  </si>
  <si>
    <t>N-AG5032: Horticultural Lighting, Non-stacked Indoor, Grow Light System, Agriculture</t>
  </si>
  <si>
    <t>AG5033</t>
  </si>
  <si>
    <t>Horticultural Lighting, Supplemented Greenhouse, Grow Light System, Agriculture</t>
  </si>
  <si>
    <t>AG5033: Horticultural Lighting, Supplemented Greenhouse, Grow Light System, Agriculture</t>
  </si>
  <si>
    <t>N-AG5033</t>
  </si>
  <si>
    <t>N-AG5033: Horticultural Lighting, Supplemented Greenhouse, Grow Light System, Agriculture</t>
  </si>
  <si>
    <t/>
  </si>
  <si>
    <t>-------------------------------SPECIAL OFFERS B&amp;I-------------------------------</t>
  </si>
  <si>
    <t>L5029</t>
  </si>
  <si>
    <t>CLS, Fixture or Retrofit Kit Only</t>
  </si>
  <si>
    <t>Not Eligible: CLS, Fixture or Retrofit Kit Only</t>
  </si>
  <si>
    <t>L5031</t>
  </si>
  <si>
    <t>CLS, Fixture or Retrofit Kit/Lamp with Connected Controls, Interior</t>
  </si>
  <si>
    <t>Not Eligible: CLS, Fixture or Retrofit Kit/Lamp with Connected Controls, Interior</t>
  </si>
  <si>
    <t>L5030</t>
  </si>
  <si>
    <t>CLS, Fixture or Retrofit Kit/Lamp with Connected Controls, Exterior</t>
  </si>
  <si>
    <t>Not Eligible: CLS, Fixture or Retrofit Kit/Lamp with Connected Controls, Exterior</t>
  </si>
  <si>
    <t>MAU Fan - Bonus When Coupled with (K2623)</t>
  </si>
  <si>
    <t>Not Eligible: MAU Fan - Bonus When Coupled with (K2623)</t>
  </si>
  <si>
    <t>Temperature Sensing Conrolling Exhaust Fan</t>
  </si>
  <si>
    <t>Not Eligible: Temperature Sensing Conrolling Exhaust Fan</t>
  </si>
  <si>
    <t>MAU Fan - Bonus When Coupled with (K2627)</t>
  </si>
  <si>
    <t>Not Eligible: MAU Fan - Bonus When Coupled with (K2627)</t>
  </si>
  <si>
    <t>Temperature and Optical Sensing Controlling Exhaust Fan</t>
  </si>
  <si>
    <t>Not Eligible: Temperature and Optical Sensing Controlling Exhaust Fan</t>
  </si>
  <si>
    <t>-------------------------------SPECIAL OFFERS S&amp;G-------------------------------</t>
  </si>
  <si>
    <t>B&amp;I Incentive</t>
  </si>
  <si>
    <t>B&amp;I Incentive per…</t>
  </si>
  <si>
    <t>B&amp;I Rural Incentive</t>
  </si>
  <si>
    <t>B&amp;I Rural Incentive per…</t>
  </si>
  <si>
    <t>NC Incentive</t>
  </si>
  <si>
    <t>NC Incentive Per</t>
  </si>
  <si>
    <t>B&amp;I MMID</t>
  </si>
  <si>
    <t>B&amp;I Rural MMID</t>
  </si>
  <si>
    <t>NC MMID</t>
  </si>
  <si>
    <t>B&amp;I NC Eligible</t>
  </si>
  <si>
    <t>B&amp;I Rural NC Eligible</t>
  </si>
  <si>
    <t>BNC Eligible</t>
  </si>
  <si>
    <t>B&amp;I % of  Project Cost Limit</t>
  </si>
  <si>
    <t>B&amp;I Rural % of  Project Cost Limit</t>
  </si>
  <si>
    <t>Business NC % of  Project Cost Limit</t>
  </si>
  <si>
    <t>kWh Reduced</t>
  </si>
  <si>
    <t>Yes-to NC Prgm</t>
  </si>
  <si>
    <t>$25+$5/1.0 IEER &gt; Min</t>
  </si>
  <si>
    <t>$20+$3/1.0 IEER &gt; Min</t>
  </si>
  <si>
    <t>$20+$5/1.0 EER &gt; Min</t>
  </si>
  <si>
    <t>$15+$3/1.0 EER &gt; Min</t>
  </si>
  <si>
    <t>$8+$125/1.0 ∆Eff &lt; Max</t>
  </si>
  <si>
    <t>$4+$90/1.0 ∆Eff &lt; Max</t>
  </si>
  <si>
    <t>Yes-to B&amp;I</t>
  </si>
  <si>
    <t>kW of existing heater bands</t>
  </si>
  <si>
    <t>kW of std heater bands</t>
  </si>
  <si>
    <t>Plate Cooler</t>
  </si>
  <si>
    <t>Yes-to B&amp;I-Rural</t>
  </si>
  <si>
    <t>Milking Cow</t>
  </si>
  <si>
    <t>Waterer</t>
  </si>
  <si>
    <t>RHR Unit</t>
  </si>
  <si>
    <t>Heater</t>
  </si>
  <si>
    <t>Fan</t>
  </si>
  <si>
    <t>Fan Diameter (feet)</t>
  </si>
  <si>
    <t>hp</t>
  </si>
  <si>
    <t>Bushel/hr drying capacity</t>
  </si>
  <si>
    <t>Tune-up</t>
  </si>
  <si>
    <t>Reduced HP</t>
  </si>
  <si>
    <t>sq ft</t>
  </si>
  <si>
    <t>Yes-to Ag Propane</t>
  </si>
  <si>
    <t>10 compressors</t>
  </si>
  <si>
    <t>Compressor</t>
  </si>
  <si>
    <t>kWh saved</t>
  </si>
  <si>
    <t>Watt reduced</t>
  </si>
  <si>
    <t>HP controlled</t>
  </si>
  <si>
    <t>Catalog Name</t>
  </si>
  <si>
    <t>Page No.</t>
  </si>
  <si>
    <t>HVAC</t>
  </si>
  <si>
    <t>Refrigeration</t>
  </si>
  <si>
    <t>Agribusiness</t>
  </si>
  <si>
    <t>40/51</t>
  </si>
  <si>
    <t>Propane</t>
  </si>
  <si>
    <t xml:space="preserve"> </t>
  </si>
  <si>
    <t>F1 &amp; F2</t>
  </si>
  <si>
    <t>G1, G2 &amp; G3</t>
  </si>
  <si>
    <t>I1 &amp; I2</t>
  </si>
  <si>
    <t>J1, J2 &amp; J3</t>
  </si>
  <si>
    <t>E1, E2 &amp; E3</t>
  </si>
  <si>
    <t>H1, H2 &amp; H3</t>
  </si>
  <si>
    <t>This is the:</t>
  </si>
  <si>
    <t>Supplemental Data Sheet</t>
  </si>
  <si>
    <t>Supplemental Data Sheet Names</t>
  </si>
  <si>
    <t>Solution:</t>
  </si>
  <si>
    <t>THIS FORM MUST BE ATTACHED TO COMPLETED INCENTIVE APPLICATION AND SUBMITTED TOGETHER. FOR PROJECTS INSTALLED BY 
12/31/2020. NEED HELP? CALL 800.762.7077.</t>
  </si>
  <si>
    <t>If the new equipment is listed under DesignLights Consortium® (DLC) TRT V4.4 or higher, use the tested data for wattage of new equipment (green background). If the tested data is not available and only family data is available (yellow background), then use the wattage listed on the specification sheet of the new equipment.</t>
  </si>
  <si>
    <t>If the new equipment is listed under ENERGY STAR®, then use the wattage on the ENERGY STAR certification instead of the specification sheet.</t>
  </si>
  <si>
    <t>Round both Existing Equipment and New Equipment Wattage to the nearest whole number.</t>
  </si>
  <si>
    <t>REMINDER</t>
  </si>
  <si>
    <t>WATTAGE REDUCTION WORKSHEET FOR WATTS REDUCED MEASURES</t>
  </si>
  <si>
    <t>LIGHTING POWER DENSITY (LPD)</t>
  </si>
  <si>
    <t>INCENTIVE CODE: L4948</t>
  </si>
  <si>
    <t>TYPE OF EXISTING EQUIPMENT</t>
  </si>
  <si>
    <t>(A)
ROUNDED WATTAGE OF EXISTING EQUIPMENT PER FIXTURE</t>
  </si>
  <si>
    <t>(B)
QUANTITY OF EXISTING EQUIPMENT</t>
  </si>
  <si>
    <t>TYPE OF NEW EQUIPMENT</t>
  </si>
  <si>
    <t>(C)
ROUNDED WATTAGE OF NEW EQUIPMENT PER FIXTURE</t>
  </si>
  <si>
    <t>(D)
QUANTITY OF NEW EQUIPMENT</t>
  </si>
  <si>
    <r>
      <t>(E)
INCENTIVE PER WATT REDUCED</t>
    </r>
    <r>
      <rPr>
        <sz val="8"/>
        <color rgb="FFFFFFFF"/>
        <rFont val="Calibri"/>
        <family val="2"/>
        <scheme val="minor"/>
      </rPr>
      <t xml:space="preserve">
($/Watt Reduced)</t>
    </r>
  </si>
  <si>
    <r>
      <t>REQUESTED
INCENTIVE*
[</t>
    </r>
    <r>
      <rPr>
        <sz val="8"/>
        <color rgb="FFFFFFFF"/>
        <rFont val="Calibri"/>
        <family val="2"/>
        <scheme val="minor"/>
      </rPr>
      <t>(A x B) - 
(C x D)] x E</t>
    </r>
  </si>
  <si>
    <t>2L 32W CFL</t>
  </si>
  <si>
    <t>10W LED downlight</t>
  </si>
  <si>
    <t>$0.13/W Reduced</t>
  </si>
  <si>
    <t>DEFAULT SYSTEM WATTAGE TABLES</t>
  </si>
  <si>
    <t>Existing Lamp Configuration</t>
  </si>
  <si>
    <t>(1) 13W CFL</t>
  </si>
  <si>
    <t>(1) 18W CFL</t>
  </si>
  <si>
    <t>(1) 26W CFL</t>
  </si>
  <si>
    <t>(1) 32W CFL</t>
  </si>
  <si>
    <t>(1) 42W CFL</t>
  </si>
  <si>
    <t>(1) 36/39W 2G11 CFL</t>
  </si>
  <si>
    <t>(1) 40W 2G11 CFL</t>
  </si>
  <si>
    <t>(1) 55W 2G11 CFL</t>
  </si>
  <si>
    <t>(2) 13W CFL</t>
  </si>
  <si>
    <t>(2) 18 W CFL</t>
  </si>
  <si>
    <t>(2) 26W CFL</t>
  </si>
  <si>
    <t>(2) 32W CFL</t>
  </si>
  <si>
    <t>(2) 42W CFL</t>
  </si>
  <si>
    <t>Total System Wattage</t>
  </si>
  <si>
    <t>50W HID</t>
  </si>
  <si>
    <t>70W HID</t>
  </si>
  <si>
    <t>100W HID</t>
  </si>
  <si>
    <t>150W HID</t>
  </si>
  <si>
    <t>175W HID</t>
  </si>
  <si>
    <t>250W HID</t>
  </si>
  <si>
    <t>320W HID</t>
  </si>
  <si>
    <t>400W HID</t>
  </si>
  <si>
    <t>1,000W HID</t>
  </si>
  <si>
    <t>1L F32 T8 Normal BF</t>
  </si>
  <si>
    <t>1L F34 T12</t>
  </si>
  <si>
    <t>1L F40 T12</t>
  </si>
  <si>
    <t>2L F32 T8 Normal BF</t>
  </si>
  <si>
    <t>2L FU32T8/6</t>
  </si>
  <si>
    <t>2L F34 T12</t>
  </si>
  <si>
    <t>2L F40 T12</t>
  </si>
  <si>
    <t>2L FU40T12</t>
  </si>
  <si>
    <t>3L F32 T8 Normal BF</t>
  </si>
  <si>
    <t>3L F34 T12</t>
  </si>
  <si>
    <t>3L F40 T12</t>
  </si>
  <si>
    <t>4L F54 T5HO</t>
  </si>
  <si>
    <t>4L F32 T8 Normal BF</t>
  </si>
  <si>
    <t>4L F32 T8 High BF</t>
  </si>
  <si>
    <t>4L F34 T12</t>
  </si>
  <si>
    <t>4L F40 T12</t>
  </si>
  <si>
    <t>6L F54 T5HO</t>
  </si>
  <si>
    <t>6L F32 T8 High BF</t>
  </si>
  <si>
    <t>8L F32 T8 High BF</t>
  </si>
  <si>
    <t>1L F96T8</t>
  </si>
  <si>
    <t>2L F96T8</t>
  </si>
  <si>
    <t>1L F96T12</t>
  </si>
  <si>
    <t>1L F96T12/HO</t>
  </si>
  <si>
    <t>2L F96T12</t>
  </si>
  <si>
    <t>2L F96T12/HO</t>
  </si>
  <si>
    <t>LIGHTING POWER DENSITY (LPD) TABLES</t>
  </si>
  <si>
    <t>Sector</t>
  </si>
  <si>
    <t>Commercial</t>
  </si>
  <si>
    <t>Industrial</t>
  </si>
  <si>
    <t>Building Type Description</t>
  </si>
  <si>
    <t>Office</t>
  </si>
  <si>
    <t>Retail</t>
  </si>
  <si>
    <t>Warehouse</t>
  </si>
  <si>
    <r>
      <t>Baseline LPD (W/ft</t>
    </r>
    <r>
      <rPr>
        <b/>
        <vertAlign val="superscript"/>
        <sz val="10"/>
        <color theme="1"/>
        <rFont val="Calibri"/>
        <family val="2"/>
        <scheme val="minor"/>
      </rPr>
      <t>2</t>
    </r>
    <r>
      <rPr>
        <b/>
        <sz val="10"/>
        <color theme="1"/>
        <rFont val="Calibri"/>
        <family val="2"/>
        <scheme val="minor"/>
      </rPr>
      <t>)</t>
    </r>
  </si>
  <si>
    <t>Agriculture</t>
  </si>
  <si>
    <t>HOU</t>
  </si>
  <si>
    <t>Hours-of-Use by Sector</t>
  </si>
  <si>
    <t>(A)
SQUARE FOOTAGE</t>
  </si>
  <si>
    <r>
      <t xml:space="preserve">(D)
NEW SYSTEM WATTAGE
</t>
    </r>
    <r>
      <rPr>
        <sz val="8"/>
        <color rgb="FFFFFFFF"/>
        <rFont val="Calibri"/>
        <family val="2"/>
        <scheme val="minor"/>
      </rPr>
      <t>(W)</t>
    </r>
  </si>
  <si>
    <r>
      <t xml:space="preserve">(G)
KWH REDUCED
</t>
    </r>
    <r>
      <rPr>
        <sz val="8"/>
        <color rgb="FFFFFFFF"/>
        <rFont val="Calibri"/>
        <family val="2"/>
        <scheme val="minor"/>
      </rPr>
      <t>([A x B x F] / 1000)</t>
    </r>
  </si>
  <si>
    <r>
      <t xml:space="preserve">(I)
REQUESTED INCENTIVE*
</t>
    </r>
    <r>
      <rPr>
        <sz val="8"/>
        <color rgb="FFFFFFFF"/>
        <rFont val="Calibri"/>
        <family val="2"/>
        <scheme val="minor"/>
      </rPr>
      <t>(G x H)</t>
    </r>
  </si>
  <si>
    <t>User Defined #1</t>
  </si>
  <si>
    <t>User Defined #2</t>
  </si>
  <si>
    <t>User Defined #3</t>
  </si>
  <si>
    <t>User Defined #4</t>
  </si>
  <si>
    <t>User Defined #5</t>
  </si>
  <si>
    <t>User Defined #6</t>
  </si>
  <si>
    <t>** CFL DOWNLIGHTS **</t>
  </si>
  <si>
    <t>** HID SYSTEMS **</t>
  </si>
  <si>
    <t>** LINEAR FLUORESCENT **</t>
  </si>
  <si>
    <t>** USER DEFINED / OTHER **</t>
  </si>
  <si>
    <t>Schools &amp; Govt</t>
  </si>
  <si>
    <t>MEASURE CODES - 2020 AGRIBUSINESS SUPPLEMENTAL DATA SHEET</t>
  </si>
  <si>
    <t>2020 AGRIBUSINESS INCENTIVE CATALOG SUPPLEMENTAL DATA SHEET</t>
  </si>
  <si>
    <r>
      <t xml:space="preserve">Refer to the </t>
    </r>
    <r>
      <rPr>
        <b/>
        <sz val="11"/>
        <color theme="1"/>
        <rFont val="Calibri"/>
        <family val="2"/>
        <scheme val="minor"/>
      </rPr>
      <t>Agribusiness Incentive Catalog</t>
    </r>
    <r>
      <rPr>
        <sz val="11"/>
        <color theme="1"/>
        <rFont val="Calibri"/>
        <family val="2"/>
        <scheme val="minor"/>
      </rPr>
      <t xml:space="preserve"> for measure requirements and information.</t>
    </r>
  </si>
  <si>
    <t>For Tables B and C:</t>
  </si>
  <si>
    <r>
      <t xml:space="preserve">Exact model numbers and manufacturer of equipment installed must be identified on invoicing and any qualified product list when required. For Focus on Energy's Private Label policy, visit </t>
    </r>
    <r>
      <rPr>
        <b/>
        <sz val="11"/>
        <color theme="1"/>
        <rFont val="Calibri"/>
        <family val="2"/>
        <scheme val="minor"/>
      </rPr>
      <t>focusonenergy.com/private_label_policy</t>
    </r>
    <r>
      <rPr>
        <sz val="11"/>
        <color theme="1"/>
        <rFont val="Calibri"/>
        <family val="2"/>
        <scheme val="minor"/>
      </rPr>
      <t>.</t>
    </r>
  </si>
  <si>
    <t>PAGES 25, 26, 30, 32</t>
  </si>
  <si>
    <t>BUSINESS INCENTIVE CODE: L4354, AG4703, L4356, L3963</t>
  </si>
  <si>
    <t>PAGE 28</t>
  </si>
  <si>
    <t>DRYER MANUFACTURER</t>
  </si>
  <si>
    <t>DRYER MODEL</t>
  </si>
  <si>
    <t># OF DRYERS</t>
  </si>
  <si>
    <t>BURNER SIZE (Btu/hr)</t>
  </si>
  <si>
    <t>DRYER CAPACITY (lbs)</t>
  </si>
  <si>
    <t>AVG LOADS PER DAY (per dryer)</t>
  </si>
  <si>
    <t>DAYS OF OPERATION (per year)</t>
  </si>
  <si>
    <t>AVERAGE DRYING TIME (minutes)</t>
  </si>
  <si>
    <t>ABC Manufacturing</t>
  </si>
  <si>
    <t>XYZ123</t>
  </si>
  <si>
    <t>PAGE 18</t>
  </si>
  <si>
    <t>MODULATING DRYER CONTROLS - INCENTIVE CODE: H4902</t>
  </si>
  <si>
    <r>
      <t>(E)
NEW SYSTEM W/FT</t>
    </r>
    <r>
      <rPr>
        <b/>
        <vertAlign val="superscript"/>
        <sz val="9"/>
        <color rgb="FFFFFFFF"/>
        <rFont val="Calibri"/>
        <family val="2"/>
        <scheme val="minor"/>
      </rPr>
      <t>2</t>
    </r>
    <r>
      <rPr>
        <b/>
        <sz val="9"/>
        <color rgb="FFFFFFFF"/>
        <rFont val="Calibri"/>
        <family val="2"/>
        <scheme val="minor"/>
      </rPr>
      <t xml:space="preserve">
</t>
    </r>
    <r>
      <rPr>
        <sz val="8"/>
        <color rgb="FFFFFFFF"/>
        <rFont val="Calibri"/>
        <family val="2"/>
        <scheme val="minor"/>
      </rPr>
      <t>(D / A)</t>
    </r>
  </si>
  <si>
    <r>
      <t>(F)
W/FT</t>
    </r>
    <r>
      <rPr>
        <b/>
        <vertAlign val="superscript"/>
        <sz val="9"/>
        <color rgb="FFFFFFFF"/>
        <rFont val="Calibri"/>
        <family val="2"/>
        <scheme val="minor"/>
      </rPr>
      <t>2</t>
    </r>
    <r>
      <rPr>
        <b/>
        <sz val="9"/>
        <color rgb="FFFFFFFF"/>
        <rFont val="Calibri"/>
        <family val="2"/>
        <scheme val="minor"/>
      </rPr>
      <t xml:space="preserve"> REDUCED
</t>
    </r>
    <r>
      <rPr>
        <sz val="8"/>
        <color rgb="FFFFFFFF"/>
        <rFont val="Calibri"/>
        <family val="2"/>
        <scheme val="minor"/>
      </rPr>
      <t>(C - E)</t>
    </r>
  </si>
  <si>
    <r>
      <t xml:space="preserve">(H)
INCENTIVE RATE </t>
    </r>
    <r>
      <rPr>
        <sz val="8"/>
        <color rgb="FFFFFFFF"/>
        <rFont val="Calibri"/>
        <family val="2"/>
        <scheme val="minor"/>
      </rPr>
      <t>(kWh / FT</t>
    </r>
    <r>
      <rPr>
        <vertAlign val="superscript"/>
        <sz val="8"/>
        <color rgb="FFFFFFFF"/>
        <rFont val="Calibri"/>
        <family val="2"/>
        <scheme val="minor"/>
      </rPr>
      <t>2</t>
    </r>
    <r>
      <rPr>
        <sz val="8"/>
        <color rgb="FFFFFFFF"/>
        <rFont val="Calibri"/>
        <family val="2"/>
        <scheme val="minor"/>
      </rPr>
      <t xml:space="preserve"> REDUCED)</t>
    </r>
  </si>
  <si>
    <t>VFD #</t>
  </si>
  <si>
    <t>VFD APPLICATION</t>
  </si>
  <si>
    <t>CONTROLS
BEFORE VFD</t>
  </si>
  <si>
    <t>HP CONTROLLED
BY VFD</t>
  </si>
  <si>
    <t>QUANTITY</t>
  </si>
  <si>
    <r>
      <t xml:space="preserve">REQUESTED INCENTIVE*
</t>
    </r>
    <r>
      <rPr>
        <b/>
        <sz val="8"/>
        <color rgb="FFFFFFFF"/>
        <rFont val="Calibri"/>
        <family val="2"/>
        <scheme val="minor"/>
      </rPr>
      <t>(qty X HP X $/HP)</t>
    </r>
  </si>
  <si>
    <t>Inlet Guide Vanes</t>
  </si>
  <si>
    <t>D1</t>
  </si>
  <si>
    <t>PAGE 40, 41, 51</t>
  </si>
  <si>
    <t xml:space="preserve">VARIABLE FREQUENCY DRIVES (VFD) - INCENTIVE CODE: </t>
  </si>
  <si>
    <t>AG4043, AG2639, AG4411, AG4949, AG3777, AG4413, AG3835, AG4414, AG3836, AG4412</t>
  </si>
  <si>
    <t>D2</t>
  </si>
  <si>
    <t>VARIABLE FREQUENCY DRIVES (VFD) - INCENTIVE CODE: AG4949</t>
  </si>
  <si>
    <t>PAGE 40, 51</t>
  </si>
  <si>
    <t>Approximately how often does your well pump operate to irrigate crops during peak demand hours from 1pm-4pm during June, July, August? (Check one)</t>
  </si>
  <si>
    <t>&gt;90% of the time</t>
  </si>
  <si>
    <t>10% - 50% of the time</t>
  </si>
  <si>
    <t>50% - 90% of the time</t>
  </si>
  <si>
    <t>&lt;10% of the time</t>
  </si>
  <si>
    <t>D3</t>
  </si>
  <si>
    <t>VARIABLE FREQUENCY DRIVES (VFD): CONSTANT TORQUE MANUAL CONTROL - INCENTIVE CODE: AG3836, AG4412</t>
  </si>
  <si>
    <t>PAGE 41</t>
  </si>
  <si>
    <t>Sum of entered hours in each cell should equal the annual operating hours entered above in table D1.</t>
  </si>
  <si>
    <t>HOURS AT 100% MOTOR SPEED</t>
  </si>
  <si>
    <t>HOURS AT 90% MOTOR SPEED</t>
  </si>
  <si>
    <t>HOURS AT 80% MOTOR SPEED</t>
  </si>
  <si>
    <t>HOURS AT 70% MOTOR SPEED</t>
  </si>
  <si>
    <t>HOURS AT 60% MOTOR SPEED</t>
  </si>
  <si>
    <t>HOURS AT 50% MOTOR SPEED</t>
  </si>
  <si>
    <t>HOURS AT 40% MOTOR SPEED</t>
  </si>
  <si>
    <t>HOURS AT 30% MOTOR SPEED</t>
  </si>
  <si>
    <t>HOURS AT 20% MOTOR SPEED</t>
  </si>
  <si>
    <t>HOURS AT 10% MOTOR SPEED</t>
  </si>
  <si>
    <t>ANNUAL HOURS OF OPERATION</t>
  </si>
  <si>
    <t>SYSTEM OPERATING PRESSURE</t>
  </si>
  <si>
    <t>TOTAL CONNECTED HP</t>
  </si>
  <si>
    <t>(Example) 8400</t>
  </si>
  <si>
    <t>PAGE 42</t>
  </si>
  <si>
    <t>COMPRESSED AIR LEAK SURVEY AND REPAIR - INCENTIVE CODE: AG4767</t>
  </si>
  <si>
    <t>VARIABLE SPEED DRIVE (VSD) AIR COMPRESSOR - INCENTIVE CODE: PS2196</t>
  </si>
  <si>
    <t>FIRST SHIFT 
HRS/WK</t>
  </si>
  <si>
    <t>FIRST SHIFT AVERAGE SCFM</t>
  </si>
  <si>
    <t>SECOND SHIFT
HRS/WK</t>
  </si>
  <si>
    <t>SECOND SHIFT AVERAGE SCFM</t>
  </si>
  <si>
    <t>THIRD SHIFT
HRS/WK</t>
  </si>
  <si>
    <t>THIRD SHIFT AVERAGE SCFM</t>
  </si>
  <si>
    <t>WEEKEND
HRS</t>
  </si>
  <si>
    <t>WEEKEND AVERAGE SCFM</t>
  </si>
  <si>
    <t>TOTAL HOURS</t>
  </si>
  <si>
    <t>AIR COMPRESSOR
OPERATING PSIG</t>
  </si>
  <si>
    <t>(Example) 40</t>
  </si>
  <si>
    <t>EQUIPMENT</t>
  </si>
  <si>
    <t>USE BEFORE</t>
  </si>
  <si>
    <t>USE AFTER</t>
  </si>
  <si>
    <t>CONTROL TYPE</t>
  </si>
  <si>
    <t>RATED
SCFM</t>
  </si>
  <si>
    <t>PSIG AT RATED
PRESSURE</t>
  </si>
  <si>
    <t>NOMINAL
HP</t>
  </si>
  <si>
    <t>IF TRIM COMPRESSOR, 
OPERATION HRS/WK</t>
  </si>
  <si>
    <t>Lead</t>
  </si>
  <si>
    <t>X</t>
  </si>
  <si>
    <t>Trim</t>
  </si>
  <si>
    <t>Removed</t>
  </si>
  <si>
    <t>Load/no load</t>
  </si>
  <si>
    <t>NA</t>
  </si>
  <si>
    <t>Backup</t>
  </si>
  <si>
    <t>New Const</t>
  </si>
  <si>
    <t>Emergency Backup</t>
  </si>
  <si>
    <t>Inlet Modulation</t>
  </si>
  <si>
    <t>Existing Building w/o</t>
  </si>
  <si>
    <t>Remain in Operation</t>
  </si>
  <si>
    <t>Other:</t>
  </si>
  <si>
    <t>Air Compressor</t>
  </si>
  <si>
    <t>Existing Compressor 1</t>
  </si>
  <si>
    <t>Existing Compressor 2</t>
  </si>
  <si>
    <t>Existing Compressor 3</t>
  </si>
  <si>
    <t>New VSD Compressor</t>
  </si>
  <si>
    <t>Variable Speed Drive</t>
  </si>
  <si>
    <t>F1</t>
  </si>
  <si>
    <t>F2</t>
  </si>
  <si>
    <t>G1</t>
  </si>
  <si>
    <t>PAGE 50</t>
  </si>
  <si>
    <t>CROPS USED IN DRYER</t>
  </si>
  <si>
    <t># OF BUSHELS DRIED</t>
  </si>
  <si>
    <t>PRE-
MOISTURE %</t>
  </si>
  <si>
    <t>POST 
MOISTURE %</t>
  </si>
  <si>
    <t>ESTIMATED # OF 
BUSHELS TO BE DRIED</t>
  </si>
  <si>
    <t>(Example) Corn</t>
  </si>
  <si>
    <t>G2</t>
  </si>
  <si>
    <t>EXISTING GRAIN DRYER PERFORMANCE - INCENTIVE CODE: AG3386</t>
  </si>
  <si>
    <t>GRAIN DRYER HISTORICAL DATA - INCENTIVE CODE: AG3386</t>
  </si>
  <si>
    <t>EXISTING GRAIN DRYER MAKE AND MODEL #</t>
  </si>
  <si>
    <r>
      <t>DRYER TYPE</t>
    </r>
    <r>
      <rPr>
        <b/>
        <sz val="8"/>
        <color rgb="FFFFFFFF"/>
        <rFont val="Calibri"/>
        <family val="2"/>
        <scheme val="minor"/>
      </rPr>
      <t xml:space="preserve"> (CONT. CROSS FLOW, BATCH CROSS FLOW, ETC.)</t>
    </r>
  </si>
  <si>
    <t>HP OF 
DRYER FANS</t>
  </si>
  <si>
    <r>
      <t xml:space="preserve">DRYING 
AIRFLOW </t>
    </r>
    <r>
      <rPr>
        <b/>
        <sz val="8"/>
        <color rgb="FFFFFFFF"/>
        <rFont val="Calibri"/>
        <family val="2"/>
        <scheme val="minor"/>
      </rPr>
      <t>(CFM)</t>
    </r>
  </si>
  <si>
    <r>
      <t>BTU/LB H</t>
    </r>
    <r>
      <rPr>
        <b/>
        <vertAlign val="subscript"/>
        <sz val="9"/>
        <color rgb="FFFFFFFF"/>
        <rFont val="Calibri"/>
        <family val="2"/>
        <scheme val="minor"/>
      </rPr>
      <t>2</t>
    </r>
    <r>
      <rPr>
        <b/>
        <sz val="9"/>
        <color rgb="FFFFFFFF"/>
        <rFont val="Calibri"/>
        <family val="2"/>
        <scheme val="minor"/>
      </rPr>
      <t xml:space="preserve">0 </t>
    </r>
    <r>
      <rPr>
        <b/>
        <sz val="8"/>
        <color rgb="FFFFFFFF"/>
        <rFont val="Calibri"/>
        <family val="2"/>
        <scheme val="minor"/>
      </rPr>
      <t>(IF KNOWN)</t>
    </r>
  </si>
  <si>
    <r>
      <t>BTU/LB H</t>
    </r>
    <r>
      <rPr>
        <b/>
        <vertAlign val="subscript"/>
        <sz val="9"/>
        <color rgb="FFFFFFFF"/>
        <rFont val="Calibri"/>
        <family val="2"/>
        <scheme val="minor"/>
      </rPr>
      <t>2</t>
    </r>
    <r>
      <rPr>
        <b/>
        <sz val="9"/>
        <color rgb="FFFFFFFF"/>
        <rFont val="Calibri"/>
        <family val="2"/>
        <scheme val="minor"/>
      </rPr>
      <t xml:space="preserve">0 
</t>
    </r>
    <r>
      <rPr>
        <b/>
        <sz val="8"/>
        <color rgb="FFFFFFFF"/>
        <rFont val="Calibri"/>
        <family val="2"/>
        <scheme val="minor"/>
      </rPr>
      <t>(IF KNOWN)</t>
    </r>
  </si>
  <si>
    <r>
      <t xml:space="preserve">PLENUM DRYING TEMP </t>
    </r>
    <r>
      <rPr>
        <b/>
        <sz val="8"/>
        <color rgb="FFFFFFFF"/>
        <rFont val="Calibri"/>
        <family val="2"/>
        <scheme val="minor"/>
      </rPr>
      <t>(</t>
    </r>
    <r>
      <rPr>
        <b/>
        <sz val="8"/>
        <color rgb="FFFFFFFF"/>
        <rFont val="Calibri"/>
        <family val="2"/>
      </rPr>
      <t>°</t>
    </r>
    <r>
      <rPr>
        <b/>
        <sz val="8"/>
        <color rgb="FFFFFFFF"/>
        <rFont val="Calibri"/>
        <family val="2"/>
        <scheme val="minor"/>
      </rPr>
      <t>F)</t>
    </r>
  </si>
  <si>
    <t>200°F</t>
  </si>
  <si>
    <t>BUSHELS/HR DRYING CAPACITY**</t>
  </si>
  <si>
    <t xml:space="preserve">**Corn drying capacity is at 10% moisture reduction. </t>
  </si>
  <si>
    <t xml:space="preserve">  *Focus on Energy may adjust total incentive based on project caps. See measure requirements and Terms and Conditions for more information.</t>
  </si>
  <si>
    <t>G3</t>
  </si>
  <si>
    <t>PROPOSED GRAIN DRYER MAKE AND MODEL #</t>
  </si>
  <si>
    <t>PROPOSED GRAIN DRYER PERFORMANCE - INCENTIVE CODE: AG3386</t>
  </si>
  <si>
    <t>HP OF 
DRYER 
FANS</t>
  </si>
  <si>
    <r>
      <t xml:space="preserve">ENERGY EFFICIENCY FEATURES OF 
PROPOSED GRAIN DRYER </t>
    </r>
    <r>
      <rPr>
        <b/>
        <sz val="8"/>
        <color rgb="FFFFFFFF"/>
        <rFont val="Calibri"/>
        <family val="2"/>
        <scheme val="minor"/>
      </rPr>
      <t>(SEE 
PG. 50 FOR COMPLETE LIST)</t>
    </r>
  </si>
  <si>
    <t>GRAIN DRYER TUNE-UP - INCENTIVE CODE: AG4901</t>
  </si>
  <si>
    <t>DRYER TYPE</t>
  </si>
  <si>
    <t>2018 BUSHELS OF CORN DRIED</t>
  </si>
  <si>
    <t>2019 BUSHELS OF CORN DRIED</t>
  </si>
  <si>
    <t>(Example) Cont. Cross Flow</t>
  </si>
  <si>
    <t>I1</t>
  </si>
  <si>
    <t>IRRIGATION WELL PUMP HP REDUCTION - INCENTIVE CODE: AG2434</t>
  </si>
  <si>
    <t>PAGE 51</t>
  </si>
  <si>
    <t>I2</t>
  </si>
  <si>
    <t>ANNUAL MOTOR RUNTIME (HRS)</t>
  </si>
  <si>
    <t>EXISTING MOTOR HP</t>
  </si>
  <si>
    <t>EXISTING MOTOR LOAD FACTOR</t>
  </si>
  <si>
    <t>PROPOSED MOTOR HP</t>
  </si>
  <si>
    <t>PROPOSED MOTOR LOAD FACTOR</t>
  </si>
  <si>
    <t>PROPOSED MOTOR EFFICIENCY 
(% IF KNOWN)</t>
  </si>
  <si>
    <t>EXISTING MOTOR EFFICIENCY 
(% IF KNOWN)</t>
  </si>
  <si>
    <t>J1</t>
  </si>
  <si>
    <t>GREENHOUSE CLIMATE CONTROLS — INCENTIVE CODE: AG598</t>
  </si>
  <si>
    <t>PAGE 54</t>
  </si>
  <si>
    <t>GREENHOUSE 
FLOOR TYPE</t>
  </si>
  <si>
    <r>
      <t xml:space="preserve">GREENHOUSE LENGTH </t>
    </r>
    <r>
      <rPr>
        <b/>
        <sz val="8"/>
        <color rgb="FFFFFFFF"/>
        <rFont val="Calibri"/>
        <family val="2"/>
        <scheme val="minor"/>
      </rPr>
      <t>(FT)</t>
    </r>
  </si>
  <si>
    <r>
      <t xml:space="preserve">GREENHOUSE WIDTH </t>
    </r>
    <r>
      <rPr>
        <b/>
        <sz val="8"/>
        <color rgb="FFFFFFFF"/>
        <rFont val="Calibri"/>
        <family val="2"/>
        <scheme val="minor"/>
      </rPr>
      <t>(FT)</t>
    </r>
  </si>
  <si>
    <r>
      <t xml:space="preserve">GREENHOUSE SIDE WALL HEIGHT </t>
    </r>
    <r>
      <rPr>
        <b/>
        <sz val="8"/>
        <color rgb="FFFFFFFF"/>
        <rFont val="Calibri"/>
        <family val="2"/>
        <scheme val="minor"/>
      </rPr>
      <t>(FT)</t>
    </r>
  </si>
  <si>
    <r>
      <t xml:space="preserve">GREENHOUSE SIDE PEAK HEIGHT </t>
    </r>
    <r>
      <rPr>
        <b/>
        <sz val="8"/>
        <color rgb="FFFFFFFF"/>
        <rFont val="Calibri"/>
        <family val="2"/>
        <scheme val="minor"/>
      </rPr>
      <t>(FT)</t>
    </r>
  </si>
  <si>
    <t>ROOF GLAZING TYPE 
OR U-VALUE</t>
  </si>
  <si>
    <t>SIDE WALL MATERIAL TYPE 
OR U-VALUE</t>
  </si>
  <si>
    <t>(Example) Concrete</t>
  </si>
  <si>
    <t>Triple Polycarbonate/0.5</t>
  </si>
  <si>
    <t>Double Polycarbonate/0.58</t>
  </si>
  <si>
    <t>J2</t>
  </si>
  <si>
    <r>
      <t xml:space="preserve">MAIN HEATING SYSTEM TYPE </t>
    </r>
    <r>
      <rPr>
        <b/>
        <sz val="8"/>
        <color rgb="FFFFFFFF"/>
        <rFont val="Calibri"/>
        <family val="2"/>
        <scheme val="minor"/>
      </rPr>
      <t>(MAKE &amp; MODEL)</t>
    </r>
  </si>
  <si>
    <r>
      <t xml:space="preserve">NATURAL GAS HEATER EFFICIENCY </t>
    </r>
    <r>
      <rPr>
        <b/>
        <sz val="8"/>
        <color rgb="FFFFFFFF"/>
        <rFont val="Calibri"/>
        <family val="2"/>
        <scheme val="minor"/>
      </rPr>
      <t>(%)</t>
    </r>
  </si>
  <si>
    <t>PERCENTAGE OF SPACE HEATED</t>
  </si>
  <si>
    <t>(Example) 80%</t>
  </si>
  <si>
    <t>Unit Heater (Modine PTP200)</t>
  </si>
  <si>
    <t>J3</t>
  </si>
  <si>
    <t>MONTHS</t>
  </si>
  <si>
    <r>
      <t>EXISTING DAILY 
SETPOINT (</t>
    </r>
    <r>
      <rPr>
        <b/>
        <sz val="9"/>
        <color rgb="FFFFFFFF"/>
        <rFont val="Calibri"/>
        <family val="2"/>
      </rPr>
      <t>°</t>
    </r>
    <r>
      <rPr>
        <b/>
        <sz val="9"/>
        <color rgb="FFFFFFFF"/>
        <rFont val="Calibri"/>
        <family val="2"/>
        <scheme val="minor"/>
      </rPr>
      <t>F)</t>
    </r>
  </si>
  <si>
    <t>EXISTING NIGHTLY 
SETPOINT (°F)</t>
  </si>
  <si>
    <t>PROPOSED DAILY 
SETPOINT (°F)</t>
  </si>
  <si>
    <t>PROPOSED NIGHTLY 
SETPOINT (°F)</t>
  </si>
  <si>
    <t>(Example) (April - June)</t>
  </si>
  <si>
    <t>January - March</t>
  </si>
  <si>
    <t>April - June</t>
  </si>
  <si>
    <t>July - September</t>
  </si>
  <si>
    <t>October - December</t>
  </si>
  <si>
    <t>Non-Dairy Livestock Housing, Holding Area, Machine Storage</t>
  </si>
  <si>
    <t>Operator's Pit, Office area, Farm Shop/Repair Area</t>
  </si>
  <si>
    <t>Manual Wash Sink, Treatment or Surgery Area</t>
  </si>
  <si>
    <t>Free Stall, Tie Stall Feed Alley, Milking Parlor, Milk Rm, General Animal Care, Utility Rm, Loading/Storage Area, Restrm</t>
  </si>
  <si>
    <t>Conveyor</t>
  </si>
  <si>
    <t>Auger/Mixer</t>
  </si>
  <si>
    <t>Primary Use Water Pump</t>
  </si>
  <si>
    <t>Secondary Use Water Pump</t>
  </si>
  <si>
    <t>Irrigation Well Pump</t>
  </si>
  <si>
    <t>Ventilation/Circulation Fan</t>
  </si>
  <si>
    <t>Process Pump</t>
  </si>
  <si>
    <t>Outlet Control Valve</t>
  </si>
  <si>
    <t>Bypass Valve</t>
  </si>
  <si>
    <t>Discharge Damper</t>
  </si>
  <si>
    <t>On/Off</t>
  </si>
  <si>
    <t>Other</t>
  </si>
  <si>
    <t>Extruder</t>
  </si>
  <si>
    <t>Hoist</t>
  </si>
  <si>
    <t>Crusher</t>
  </si>
  <si>
    <t>Posititve Displacement Pump</t>
  </si>
  <si>
    <t>Low Temp Bin</t>
  </si>
  <si>
    <t>Continuous Flow Bin</t>
  </si>
  <si>
    <t>Mixed Flow</t>
  </si>
  <si>
    <t>High Temp Batch Bin</t>
  </si>
  <si>
    <t>Cross-Flow Batch</t>
  </si>
  <si>
    <t>Continuous Cross Flow</t>
  </si>
  <si>
    <t>Tower</t>
  </si>
  <si>
    <r>
      <t>(B)
HOU</t>
    </r>
    <r>
      <rPr>
        <sz val="9"/>
        <color rgb="FFFFFFFF"/>
        <rFont val="Calibri"/>
        <family val="2"/>
        <scheme val="minor"/>
      </rPr>
      <t xml:space="preserve"> </t>
    </r>
    <r>
      <rPr>
        <sz val="8"/>
        <color rgb="FFFFFFFF"/>
        <rFont val="Calibri"/>
        <family val="2"/>
        <scheme val="minor"/>
      </rPr>
      <t>(FROM TABLE 
ON PG. 28)</t>
    </r>
  </si>
  <si>
    <r>
      <t>(C)
BASELINE W/FT</t>
    </r>
    <r>
      <rPr>
        <b/>
        <vertAlign val="superscript"/>
        <sz val="9"/>
        <color rgb="FFFFFFFF"/>
        <rFont val="Calibri"/>
        <family val="2"/>
        <scheme val="minor"/>
      </rPr>
      <t>2</t>
    </r>
    <r>
      <rPr>
        <b/>
        <sz val="9"/>
        <color rgb="FFFFFFFF"/>
        <rFont val="Calibri"/>
        <family val="2"/>
        <scheme val="minor"/>
      </rPr>
      <t xml:space="preserve">
</t>
    </r>
    <r>
      <rPr>
        <sz val="8"/>
        <color rgb="FFFFFFFF"/>
        <rFont val="Calibri"/>
        <family val="2"/>
        <scheme val="minor"/>
      </rPr>
      <t>(FROM COMCHECK OR TABLE ON PG. 28)</t>
    </r>
  </si>
  <si>
    <t>Measure Code</t>
  </si>
  <si>
    <t>If Constant Torque:</t>
  </si>
  <si>
    <t>Concrete</t>
  </si>
  <si>
    <t>Dirt</t>
  </si>
  <si>
    <t>Fabric</t>
  </si>
  <si>
    <t>D1 for all VFDs</t>
  </si>
  <si>
    <t>D2 for AG4949</t>
  </si>
  <si>
    <t>D3 for AG3836, AG4412</t>
  </si>
  <si>
    <t>Need both</t>
  </si>
  <si>
    <t>Need all 3</t>
  </si>
  <si>
    <t>Schools and Government</t>
  </si>
  <si>
    <t>D1 &amp; D2</t>
  </si>
  <si>
    <t>D1 &amp; D3</t>
  </si>
  <si>
    <t>Notes</t>
  </si>
  <si>
    <t>Links to SDS Tables:</t>
  </si>
  <si>
    <t>A - Modulating Dryer Controls - H4902</t>
  </si>
  <si>
    <t>B - Watts Reduced Worksheet - L4354, 4703, 4356, 3963</t>
  </si>
  <si>
    <t>C - Lighting Power Density - L4948</t>
  </si>
  <si>
    <t>E - Compressed Air Leak Survey - AG4767</t>
  </si>
  <si>
    <t>F1 &amp; F2 - VSD Air Compressor - PS2196</t>
  </si>
  <si>
    <t>G1, G2 &amp; G3 - Efficient Grain Dryer - AG3386</t>
  </si>
  <si>
    <t>H - Grain Dryer Tune-up - AG4901</t>
  </si>
  <si>
    <t>I1 &amp; I2 - Irrigation Well Pump HP Reduction - AG2434</t>
  </si>
  <si>
    <t>J1, J2 &amp; J3 - Greenhouse Climate Controls - AG598</t>
  </si>
  <si>
    <t>D3 - Constant Torque VFD w/ Manual Control - AG4412</t>
  </si>
  <si>
    <t>D2 - VFD for Irrigation Well Pump - AG4949</t>
  </si>
  <si>
    <t>D1 - VFDs - AG4043, AG2639, AG4411, AG4949, AG3777, 
        AG4413, AG3835, AG4414, AG3836, AG4412</t>
  </si>
  <si>
    <t>Message if Code not found:</t>
  </si>
  <si>
    <t>Incentive Code not found under this Solution!</t>
  </si>
  <si>
    <t>Ag</t>
  </si>
  <si>
    <t>Measure Code:</t>
  </si>
  <si>
    <t>L4354
(Example)</t>
  </si>
  <si>
    <t>Directions:</t>
  </si>
  <si>
    <t>1)</t>
  </si>
  <si>
    <t>2)</t>
  </si>
  <si>
    <t xml:space="preserve">First, complete the Measure Codes tab with the measure codes from the incentive catalog(s) that are on the incentive application. While not required, this step is recommended as it will indicate whether a supplemental data sheet is / is not required for each measure. Required fields on the Measure Codes tab are highlighted in yellow. </t>
  </si>
  <si>
    <t>3)</t>
  </si>
  <si>
    <t xml:space="preserve">Measure codes can be entered either with or without the letter prefix (PS2196 or just 2196). </t>
  </si>
  <si>
    <t>4)</t>
  </si>
  <si>
    <t>5)</t>
  </si>
  <si>
    <t>6)</t>
  </si>
  <si>
    <t>7)</t>
  </si>
  <si>
    <t xml:space="preserve">Tables that have an "Other" option for a response will have a text box with similar to "Enter description for 'Other' " appear in the columns to the right of the Comments/Notes column. Error messages may also appear to the right of the Comments/Notes column, so make sure to scroll far enough right to check for this. </t>
  </si>
  <si>
    <t>8)</t>
  </si>
  <si>
    <t xml:space="preserve">If any text is too long to fit, manually adjust the row height of that row so that the full text is visible. </t>
  </si>
  <si>
    <t>2020 AGRIBUSINESS INCENTIVE CATALOG</t>
  </si>
  <si>
    <t xml:space="preserve">This tool is an Excel version of the Supplemental Data Sheet for the 2020 Agribusiness incentive catalog. It has built-in formulas and drop-down boxes to make is faster/easier to complete than the PDF version, and to provide some error checking capability. </t>
  </si>
  <si>
    <t xml:space="preserve">The Measure Codes tab can identify whether a supplemental data sheet is needed for any measure, but only responses for the Agribusiness incentive catalog can be entered using this tool. See the corresponding Excel file for catalogs other than Agribusiness. </t>
  </si>
  <si>
    <t>Complete any of the tables on the Agribusiness tab that are required for your incentive application. Add notes in the Comments/Notes column for any unusual situations that require additional explanation.</t>
  </si>
  <si>
    <t>New Construction</t>
  </si>
  <si>
    <t>OPERATING HOURS</t>
  </si>
  <si>
    <t>MIN HOURS</t>
  </si>
  <si>
    <t>Differential Grain Speed</t>
  </si>
  <si>
    <t>Grain Heat Recovery</t>
  </si>
  <si>
    <t>Staged Temperature</t>
  </si>
  <si>
    <t>Grain Turners or Inverters</t>
  </si>
  <si>
    <t>Varied Width of Drying Column</t>
  </si>
  <si>
    <t xml:space="preserve">On the Agribusiness tab, complete the jobsite name and trade ally name highlighted in yellow.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</si>
</sst>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quot;$&quot;#,##0"/>
    <numFmt numFmtId="167" formatCode="&quot;$&quot;#,##0.000"/>
    <numFmt numFmtId="168" formatCode="&quot;$&quot;#,##0.0"/>
    <numFmt numFmtId="169" formatCode="#,##0.0000"/>
  </numFmts>
  <fonts count="65" x14ac:knownFonts="1">
    <font>
      <sz val="11"/>
      <color theme="1"/>
      <name val="Calibri"/>
      <family val="2"/>
      <scheme val="minor"/>
    </font>
    <font>
      <b/>
      <sz val="11"/>
      <color theme="1"/>
      <name val="Calibri"/>
      <family val="2"/>
      <scheme val="minor"/>
    </font>
    <font>
      <sz val="5"/>
      <color theme="1"/>
      <name val="Calibri"/>
      <family val="2"/>
      <scheme val="minor"/>
    </font>
    <font>
      <b/>
      <sz val="12"/>
      <color theme="1"/>
      <name val="Calibri"/>
      <family val="2"/>
      <scheme val="minor"/>
    </font>
    <font>
      <sz val="10"/>
      <color theme="1"/>
      <name val="Calibri"/>
      <family val="2"/>
      <scheme val="minor"/>
    </font>
    <font>
      <b/>
      <sz val="20"/>
      <color rgb="FF3A6E8E"/>
      <name val="Calibri"/>
      <family val="2"/>
      <scheme val="minor"/>
    </font>
    <font>
      <b/>
      <sz val="12"/>
      <color rgb="FF3A6E8E"/>
      <name val="Calibri"/>
      <family val="2"/>
      <scheme val="minor"/>
    </font>
    <font>
      <sz val="9"/>
      <color theme="1"/>
      <name val="Calibri"/>
      <family val="2"/>
      <scheme val="minor"/>
    </font>
    <font>
      <b/>
      <sz val="10"/>
      <color rgb="FFFFFFFF"/>
      <name val="Calibri"/>
      <family val="2"/>
      <scheme val="minor"/>
    </font>
    <font>
      <b/>
      <sz val="9"/>
      <color rgb="FFFFFFFF"/>
      <name val="Calibri"/>
      <family val="2"/>
      <scheme val="minor"/>
    </font>
    <font>
      <sz val="9"/>
      <color rgb="FFFFFFFF"/>
      <name val="Calibri"/>
      <family val="2"/>
      <scheme val="minor"/>
    </font>
    <font>
      <sz val="8"/>
      <color rgb="FFFFFFFF"/>
      <name val="Calibri"/>
      <family val="2"/>
      <scheme val="minor"/>
    </font>
    <font>
      <i/>
      <sz val="10"/>
      <color theme="0" tint="-0.34998626667073579"/>
      <name val="Calibri"/>
      <family val="2"/>
      <scheme val="minor"/>
    </font>
    <font>
      <sz val="10"/>
      <name val="Calibri"/>
      <family val="2"/>
      <scheme val="minor"/>
    </font>
    <font>
      <sz val="10"/>
      <name val="Arial"/>
      <family val="2"/>
    </font>
    <font>
      <sz val="9"/>
      <color theme="3"/>
      <name val="Calibri"/>
      <family val="2"/>
      <scheme val="minor"/>
    </font>
    <font>
      <sz val="11"/>
      <color theme="1"/>
      <name val="Calibri"/>
      <family val="2"/>
      <scheme val="minor"/>
    </font>
    <font>
      <b/>
      <sz val="11"/>
      <color theme="0"/>
      <name val="Calibri"/>
      <family val="2"/>
      <scheme val="minor"/>
    </font>
    <font>
      <b/>
      <u/>
      <sz val="11"/>
      <color theme="1"/>
      <name val="Calibri"/>
      <family val="2"/>
      <scheme val="minor"/>
    </font>
    <font>
      <b/>
      <u/>
      <sz val="9"/>
      <color theme="1"/>
      <name val="Calibri"/>
      <family val="2"/>
      <scheme val="minor"/>
    </font>
    <font>
      <b/>
      <sz val="9"/>
      <color indexed="81"/>
      <name val="Tahoma"/>
      <family val="2"/>
    </font>
    <font>
      <sz val="9"/>
      <color indexed="81"/>
      <name val="Tahoma"/>
      <family val="2"/>
    </font>
    <font>
      <b/>
      <sz val="10"/>
      <color theme="1"/>
      <name val="Calibri"/>
      <family val="2"/>
      <scheme val="minor"/>
    </font>
    <font>
      <sz val="11"/>
      <color theme="1"/>
      <name val="Franklin Gothic Book"/>
      <family val="2"/>
    </font>
    <font>
      <sz val="11"/>
      <color rgb="FFFF0000"/>
      <name val="Calibri"/>
      <family val="2"/>
      <scheme val="minor"/>
    </font>
    <font>
      <b/>
      <sz val="18"/>
      <color rgb="FF3A6E8E"/>
      <name val="Calibri"/>
      <family val="2"/>
      <scheme val="minor"/>
    </font>
    <font>
      <sz val="11"/>
      <color rgb="FF3A6E8E"/>
      <name val="Calibri"/>
      <family val="2"/>
    </font>
    <font>
      <sz val="10.5"/>
      <color theme="1"/>
      <name val="Calibri"/>
      <family val="2"/>
      <scheme val="minor"/>
    </font>
    <font>
      <b/>
      <sz val="22"/>
      <color theme="1"/>
      <name val="Calibri"/>
      <family val="2"/>
      <scheme val="minor"/>
    </font>
    <font>
      <b/>
      <sz val="12"/>
      <color theme="4" tint="-0.249977111117893"/>
      <name val="Calibri"/>
      <family val="2"/>
      <scheme val="minor"/>
    </font>
    <font>
      <b/>
      <vertAlign val="superscript"/>
      <sz val="10"/>
      <color theme="1"/>
      <name val="Calibri"/>
      <family val="2"/>
      <scheme val="minor"/>
    </font>
    <font>
      <i/>
      <sz val="9"/>
      <color theme="0" tint="-0.34998626667073579"/>
      <name val="Calibri"/>
      <family val="2"/>
      <scheme val="minor"/>
    </font>
    <font>
      <b/>
      <sz val="9"/>
      <color rgb="FFFF0000"/>
      <name val="Calibri"/>
      <family val="2"/>
      <scheme val="minor"/>
    </font>
    <font>
      <i/>
      <sz val="8"/>
      <color theme="0" tint="-0.34998626667073579"/>
      <name val="Calibri"/>
      <family val="2"/>
      <scheme val="minor"/>
    </font>
    <font>
      <sz val="9"/>
      <name val="Calibri"/>
      <family val="2"/>
      <scheme val="minor"/>
    </font>
    <font>
      <sz val="8"/>
      <name val="Calibri"/>
      <family val="2"/>
      <scheme val="minor"/>
    </font>
    <font>
      <b/>
      <vertAlign val="superscript"/>
      <sz val="9"/>
      <color rgb="FFFFFFFF"/>
      <name val="Calibri"/>
      <family val="2"/>
      <scheme val="minor"/>
    </font>
    <font>
      <vertAlign val="superscript"/>
      <sz val="8"/>
      <color rgb="FFFFFFFF"/>
      <name val="Calibri"/>
      <family val="2"/>
      <scheme val="minor"/>
    </font>
    <font>
      <b/>
      <sz val="8"/>
      <color rgb="FFFFFFFF"/>
      <name val="Calibri"/>
      <family val="2"/>
      <scheme val="minor"/>
    </font>
    <font>
      <b/>
      <sz val="9"/>
      <color theme="1"/>
      <name val="Calibri"/>
      <family val="2"/>
      <scheme val="minor"/>
    </font>
    <font>
      <i/>
      <sz val="9"/>
      <color theme="0" tint="-0.499984740745262"/>
      <name val="Calibri"/>
      <family val="2"/>
      <scheme val="minor"/>
    </font>
    <font>
      <b/>
      <sz val="9"/>
      <color theme="0"/>
      <name val="Calibri"/>
      <family val="2"/>
      <scheme val="minor"/>
    </font>
    <font>
      <b/>
      <sz val="8"/>
      <color theme="0"/>
      <name val="Calibri"/>
      <family val="2"/>
      <scheme val="minor"/>
    </font>
    <font>
      <i/>
      <sz val="7"/>
      <color theme="0" tint="-0.34998626667073579"/>
      <name val="Calibri"/>
      <family val="2"/>
      <scheme val="minor"/>
    </font>
    <font>
      <i/>
      <sz val="10"/>
      <name val="Calibri"/>
      <family val="2"/>
      <scheme val="minor"/>
    </font>
    <font>
      <i/>
      <sz val="9.5"/>
      <color theme="0" tint="-0.34998626667073579"/>
      <name val="Calibri"/>
      <family val="2"/>
      <scheme val="minor"/>
    </font>
    <font>
      <sz val="10"/>
      <color theme="0" tint="-0.34998626667073579"/>
      <name val="Calibri"/>
      <family val="2"/>
      <scheme val="minor"/>
    </font>
    <font>
      <b/>
      <vertAlign val="subscript"/>
      <sz val="9"/>
      <color rgb="FFFFFFFF"/>
      <name val="Calibri"/>
      <family val="2"/>
      <scheme val="minor"/>
    </font>
    <font>
      <b/>
      <sz val="9"/>
      <color rgb="FFFFFFFF"/>
      <name val="Calibri"/>
      <family val="2"/>
    </font>
    <font>
      <b/>
      <sz val="8"/>
      <color rgb="FFFFFFFF"/>
      <name val="Calibri"/>
      <family val="2"/>
    </font>
    <font>
      <i/>
      <sz val="9"/>
      <name val="Calibri"/>
      <family val="2"/>
      <scheme val="minor"/>
    </font>
    <font>
      <sz val="10"/>
      <color theme="0"/>
      <name val="Calibri"/>
      <family val="2"/>
      <scheme val="minor"/>
    </font>
    <font>
      <u/>
      <sz val="11"/>
      <color theme="10"/>
      <name val="Calibri"/>
      <family val="2"/>
      <scheme val="minor"/>
    </font>
    <font>
      <u/>
      <sz val="9"/>
      <color theme="10"/>
      <name val="Arial Narrow"/>
      <family val="2"/>
    </font>
    <font>
      <sz val="10"/>
      <color theme="1"/>
      <name val="Arial"/>
      <family val="2"/>
    </font>
    <font>
      <b/>
      <sz val="18"/>
      <color theme="1"/>
      <name val="Arial"/>
      <family val="2"/>
    </font>
    <font>
      <b/>
      <sz val="14"/>
      <color theme="1"/>
      <name val="Arial"/>
      <family val="2"/>
    </font>
    <font>
      <b/>
      <sz val="10"/>
      <name val="Arial"/>
      <family val="2"/>
    </font>
    <font>
      <sz val="9"/>
      <color theme="1"/>
      <name val="Arial"/>
      <family val="2"/>
    </font>
    <font>
      <sz val="9"/>
      <name val="Arial"/>
      <family val="2"/>
    </font>
    <font>
      <b/>
      <sz val="11"/>
      <color theme="4" tint="-0.249977111117893"/>
      <name val="Calibri"/>
      <family val="2"/>
      <scheme val="minor"/>
    </font>
    <font>
      <sz val="8"/>
      <color theme="1"/>
      <name val="Arial Narrow"/>
      <family val="2"/>
    </font>
    <font>
      <b/>
      <sz val="10"/>
      <color rgb="FFFF0000"/>
      <name val="Calibri"/>
      <family val="2"/>
      <scheme val="minor"/>
    </font>
    <font>
      <sz val="10"/>
      <color theme="1"/>
      <name val="Franklin Gothic Book"/>
      <family val="2"/>
    </font>
    <font>
      <sz val="10"/>
      <color theme="1"/>
      <name val="Arial Narrow"/>
      <family val="2"/>
    </font>
  </fonts>
  <fills count="16">
    <fill>
      <patternFill patternType="none"/>
    </fill>
    <fill>
      <patternFill patternType="gray125"/>
    </fill>
    <fill>
      <patternFill patternType="solid">
        <fgColor theme="0" tint="-0.14999847407452621"/>
        <bgColor indexed="64"/>
      </patternFill>
    </fill>
    <fill>
      <patternFill patternType="solid">
        <fgColor rgb="FF3A6E8E"/>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rgb="FFD96E22"/>
        <bgColor indexed="64"/>
      </patternFill>
    </fill>
    <fill>
      <patternFill patternType="solid">
        <fgColor rgb="FFE4F5F9"/>
        <bgColor indexed="64"/>
      </patternFill>
    </fill>
    <fill>
      <patternFill patternType="solid">
        <fgColor rgb="FFE8A426"/>
        <bgColor indexed="64"/>
      </patternFill>
    </fill>
    <fill>
      <patternFill patternType="solid">
        <fgColor rgb="FFF0F6F8"/>
        <bgColor indexed="64"/>
      </patternFill>
    </fill>
    <fill>
      <patternFill patternType="solid">
        <fgColor rgb="FF004A62"/>
        <bgColor indexed="64"/>
      </patternFill>
    </fill>
    <fill>
      <patternFill patternType="solid">
        <fgColor rgb="FFFFCD05"/>
        <bgColor indexed="64"/>
      </patternFill>
    </fill>
    <fill>
      <patternFill patternType="solid">
        <fgColor rgb="FF54A844"/>
        <bgColor indexed="64"/>
      </patternFill>
    </fill>
    <fill>
      <patternFill patternType="solid">
        <fgColor rgb="FFFF0000"/>
        <bgColor indexed="64"/>
      </patternFill>
    </fill>
  </fills>
  <borders count="108">
    <border>
      <left/>
      <right/>
      <top/>
      <bottom/>
      <diagonal/>
    </border>
    <border>
      <left/>
      <right/>
      <top/>
      <bottom style="medium">
        <color auto="1"/>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thin">
        <color theme="0"/>
      </bottom>
      <diagonal/>
    </border>
    <border>
      <left/>
      <right/>
      <top style="thin">
        <color theme="0"/>
      </top>
      <bottom/>
      <diagonal/>
    </border>
    <border>
      <left style="thin">
        <color rgb="FF3A6E8E"/>
      </left>
      <right style="thin">
        <color rgb="FF3A6E8E"/>
      </right>
      <top style="thin">
        <color rgb="FF3A6E8E"/>
      </top>
      <bottom style="thin">
        <color rgb="FF3A6E8E"/>
      </bottom>
      <diagonal/>
    </border>
    <border>
      <left style="medium">
        <color rgb="FF3A6E8E"/>
      </left>
      <right style="thin">
        <color rgb="FF3A6E8E"/>
      </right>
      <top style="thin">
        <color rgb="FF3A6E8E"/>
      </top>
      <bottom style="thin">
        <color rgb="FF3A6E8E"/>
      </bottom>
      <diagonal/>
    </border>
    <border>
      <left style="thin">
        <color rgb="FF3A6E8E"/>
      </left>
      <right style="medium">
        <color rgb="FF3A6E8E"/>
      </right>
      <top style="thin">
        <color rgb="FF3A6E8E"/>
      </top>
      <bottom style="thin">
        <color rgb="FF3A6E8E"/>
      </bottom>
      <diagonal/>
    </border>
    <border>
      <left style="medium">
        <color rgb="FF3A6E8E"/>
      </left>
      <right style="thin">
        <color theme="0"/>
      </right>
      <top style="medium">
        <color rgb="FF3A6E8E"/>
      </top>
      <bottom/>
      <diagonal/>
    </border>
    <border>
      <left style="medium">
        <color rgb="FF3A6E8E"/>
      </left>
      <right style="thin">
        <color theme="0"/>
      </right>
      <top/>
      <bottom style="thin">
        <color rgb="FF3A6E8E"/>
      </bottom>
      <diagonal/>
    </border>
    <border>
      <left style="thin">
        <color theme="0"/>
      </left>
      <right style="medium">
        <color rgb="FF3A6E8E"/>
      </right>
      <top style="medium">
        <color rgb="FF3A6E8E"/>
      </top>
      <bottom style="thin">
        <color theme="0"/>
      </bottom>
      <diagonal/>
    </border>
    <border>
      <left style="thin">
        <color theme="0"/>
      </left>
      <right style="thin">
        <color theme="0"/>
      </right>
      <top style="medium">
        <color rgb="FF3A6E8E"/>
      </top>
      <bottom style="thin">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style="thin">
        <color theme="0"/>
      </right>
      <top style="thin">
        <color theme="0"/>
      </top>
      <bottom style="thin">
        <color rgb="FF3A6E8E"/>
      </bottom>
      <diagonal/>
    </border>
    <border>
      <left style="thin">
        <color theme="0"/>
      </left>
      <right style="medium">
        <color rgb="FF3A6E8E"/>
      </right>
      <top style="thin">
        <color theme="0"/>
      </top>
      <bottom style="thin">
        <color rgb="FF3A6E8E"/>
      </bottom>
      <diagonal/>
    </border>
    <border>
      <left style="medium">
        <color rgb="FF3A6E8E"/>
      </left>
      <right style="thin">
        <color rgb="FF3A6E8E"/>
      </right>
      <top style="thin">
        <color rgb="FF3A6E8E"/>
      </top>
      <bottom style="medium">
        <color rgb="FF3A6E8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7EB0CD"/>
      </right>
      <top/>
      <bottom/>
      <diagonal/>
    </border>
    <border>
      <left style="thin">
        <color rgb="FF7EB0CD"/>
      </left>
      <right style="thin">
        <color rgb="FF7EB0CD"/>
      </right>
      <top/>
      <bottom/>
      <diagonal/>
    </border>
    <border>
      <left style="thin">
        <color rgb="FF7EB0CD"/>
      </left>
      <right/>
      <top/>
      <bottom/>
      <diagonal/>
    </border>
    <border>
      <left/>
      <right/>
      <top/>
      <bottom style="thin">
        <color rgb="FFFFFFFF"/>
      </bottom>
      <diagonal/>
    </border>
    <border>
      <left/>
      <right/>
      <top style="thin">
        <color rgb="FFFFFFFF"/>
      </top>
      <bottom/>
      <diagonal/>
    </border>
    <border>
      <left/>
      <right style="thin">
        <color rgb="FFE8AC82"/>
      </right>
      <top/>
      <bottom/>
      <diagonal/>
    </border>
    <border>
      <left style="thin">
        <color rgb="FFE8AC82"/>
      </left>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tint="-0.249977111117893"/>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rgb="FFFBF2E3"/>
      </bottom>
      <diagonal/>
    </border>
    <border>
      <left/>
      <right/>
      <top style="thin">
        <color theme="0"/>
      </top>
      <bottom style="thin">
        <color rgb="FFFBF2E3"/>
      </bottom>
      <diagonal/>
    </border>
    <border>
      <left style="thin">
        <color theme="0"/>
      </left>
      <right/>
      <top style="thin">
        <color theme="0"/>
      </top>
      <bottom style="thin">
        <color theme="0" tint="-0.249977111117893"/>
      </bottom>
      <diagonal/>
    </border>
    <border>
      <left/>
      <right/>
      <top style="thin">
        <color theme="0"/>
      </top>
      <bottom style="thin">
        <color theme="0" tint="-0.249977111117893"/>
      </bottom>
      <diagonal/>
    </border>
    <border>
      <left/>
      <right/>
      <top/>
      <bottom style="thin">
        <color rgb="FFFBF2E3"/>
      </bottom>
      <diagonal/>
    </border>
    <border>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diagonal/>
    </border>
    <border>
      <left/>
      <right/>
      <top style="thin">
        <color rgb="FFFBF2E3"/>
      </top>
      <bottom/>
      <diagonal/>
    </border>
    <border>
      <left style="thin">
        <color rgb="FFFBF2E3"/>
      </left>
      <right/>
      <top style="thin">
        <color rgb="FFFBF2E3"/>
      </top>
      <bottom style="thin">
        <color rgb="FFFBF2E3"/>
      </bottom>
      <diagonal/>
    </border>
    <border>
      <left/>
      <right/>
      <top style="thin">
        <color rgb="FFFBF2E3"/>
      </top>
      <bottom style="thin">
        <color rgb="FFFBF2E3"/>
      </bottom>
      <diagonal/>
    </border>
    <border>
      <left/>
      <right style="thin">
        <color rgb="FFFBF2E3"/>
      </right>
      <top style="thin">
        <color rgb="FFFBF2E3"/>
      </top>
      <bottom style="thin">
        <color rgb="FFFBF2E3"/>
      </bottom>
      <diagonal/>
    </border>
    <border>
      <left style="thin">
        <color rgb="FFFBF2E3"/>
      </left>
      <right style="thin">
        <color rgb="FFFBF2E3"/>
      </right>
      <top style="thin">
        <color rgb="FFFBF2E3"/>
      </top>
      <bottom style="thin">
        <color theme="0" tint="-0.249977111117893"/>
      </bottom>
      <diagonal/>
    </border>
    <border>
      <left style="thin">
        <color theme="0"/>
      </left>
      <right/>
      <top style="thin">
        <color theme="0"/>
      </top>
      <bottom/>
      <diagonal/>
    </border>
    <border>
      <left style="thin">
        <color rgb="FFFBF2E3"/>
      </left>
      <right style="thin">
        <color rgb="FFFBF2E3"/>
      </right>
      <top style="thin">
        <color theme="0" tint="-0.249977111117893"/>
      </top>
      <bottom style="thin">
        <color theme="0" tint="-0.249977111117893"/>
      </bottom>
      <diagonal/>
    </border>
    <border>
      <left style="thin">
        <color rgb="FFFBF2E3"/>
      </left>
      <right/>
      <top style="thin">
        <color rgb="FFFBF2E3"/>
      </top>
      <bottom/>
      <diagonal/>
    </border>
    <border>
      <left style="thin">
        <color rgb="FFFBF2E3"/>
      </left>
      <right/>
      <top style="thin">
        <color rgb="FFFBF2E3"/>
      </top>
      <bottom style="thin">
        <color theme="0" tint="-0.249977111117893"/>
      </bottom>
      <diagonal/>
    </border>
    <border>
      <left/>
      <right/>
      <top style="thin">
        <color rgb="FFFBF2E3"/>
      </top>
      <bottom style="thin">
        <color theme="0" tint="-0.249977111117893"/>
      </bottom>
      <diagonal/>
    </border>
    <border>
      <left style="thin">
        <color rgb="FFFBF2E3"/>
      </left>
      <right style="thin">
        <color rgb="FFFBF2E3"/>
      </right>
      <top style="thin">
        <color rgb="FFFBF2E3"/>
      </top>
      <bottom style="thin">
        <color rgb="FFFBF2E3"/>
      </bottom>
      <diagonal/>
    </border>
    <border>
      <left style="thin">
        <color rgb="FFFBF2E3"/>
      </left>
      <right/>
      <top/>
      <bottom style="thin">
        <color rgb="FFFBF2E3"/>
      </bottom>
      <diagonal/>
    </border>
    <border>
      <left/>
      <right style="thin">
        <color rgb="FF7EB0CD"/>
      </right>
      <top/>
      <bottom style="thin">
        <color rgb="FFFBF2E3"/>
      </bottom>
      <diagonal/>
    </border>
    <border>
      <left style="thin">
        <color rgb="FF7EB0CD"/>
      </left>
      <right style="thin">
        <color rgb="FF7EB0CD"/>
      </right>
      <top/>
      <bottom style="thin">
        <color rgb="FFFBF2E3"/>
      </bottom>
      <diagonal/>
    </border>
    <border>
      <left style="thin">
        <color rgb="FF7EB0CD"/>
      </left>
      <right style="thin">
        <color rgb="FF7EB0CD"/>
      </right>
      <top style="thin">
        <color theme="0"/>
      </top>
      <bottom/>
      <diagonal/>
    </border>
    <border>
      <left style="thin">
        <color rgb="FF7EB0CD"/>
      </left>
      <right/>
      <top/>
      <bottom style="thin">
        <color rgb="FFFBF2E3"/>
      </bottom>
      <diagonal/>
    </border>
    <border>
      <left/>
      <right style="thin">
        <color rgb="FF7EB0CD"/>
      </right>
      <top style="thin">
        <color rgb="FFFBF2E3"/>
      </top>
      <bottom/>
      <diagonal/>
    </border>
    <border>
      <left style="thin">
        <color rgb="FF7EB0CD"/>
      </left>
      <right style="thin">
        <color rgb="FF7EB0CD"/>
      </right>
      <top style="thin">
        <color rgb="FFFBF2E3"/>
      </top>
      <bottom/>
      <diagonal/>
    </border>
    <border>
      <left style="thin">
        <color rgb="FF7EB0CD"/>
      </left>
      <right/>
      <top style="thin">
        <color rgb="FFFBF2E3"/>
      </top>
      <bottom/>
      <diagonal/>
    </border>
    <border>
      <left style="thin">
        <color rgb="FF7EB0CD"/>
      </left>
      <right style="thin">
        <color theme="0"/>
      </right>
      <top/>
      <bottom style="thin">
        <color theme="0" tint="-0.249977111117893"/>
      </bottom>
      <diagonal/>
    </border>
    <border>
      <left/>
      <right style="thin">
        <color rgb="FF7EB0CD"/>
      </right>
      <top/>
      <bottom style="thin">
        <color theme="0"/>
      </bottom>
      <diagonal/>
    </border>
    <border>
      <left/>
      <right style="thin">
        <color rgb="FF7EB0CD"/>
      </right>
      <top style="thin">
        <color theme="0"/>
      </top>
      <bottom style="thin">
        <color theme="0"/>
      </bottom>
      <diagonal/>
    </border>
    <border>
      <left style="thin">
        <color rgb="FF7EB0CD"/>
      </left>
      <right style="thin">
        <color theme="0"/>
      </right>
      <top style="thin">
        <color theme="0" tint="-0.249977111117893"/>
      </top>
      <bottom style="thin">
        <color theme="0" tint="-0.249977111117893"/>
      </bottom>
      <diagonal/>
    </border>
    <border>
      <left style="thin">
        <color rgb="FF7EB0CD"/>
      </left>
      <right style="thin">
        <color theme="0"/>
      </right>
      <top/>
      <bottom/>
      <diagonal/>
    </border>
    <border>
      <left/>
      <right style="thin">
        <color rgb="FF7EB0CD"/>
      </right>
      <top style="thin">
        <color theme="0"/>
      </top>
      <bottom style="thin">
        <color rgb="FFFBF2E3"/>
      </bottom>
      <diagonal/>
    </border>
    <border>
      <left style="thin">
        <color rgb="FF7EB0CD"/>
      </left>
      <right/>
      <top/>
      <bottom style="thin">
        <color theme="0" tint="-0.249977111117893"/>
      </bottom>
      <diagonal/>
    </border>
    <border>
      <left/>
      <right style="thin">
        <color rgb="FF7EB0CD"/>
      </right>
      <top style="thin">
        <color rgb="FFFBF2E3"/>
      </top>
      <bottom style="thin">
        <color rgb="FFFBF2E3"/>
      </bottom>
      <diagonal/>
    </border>
    <border>
      <left style="thin">
        <color rgb="FF7EB0CD"/>
      </left>
      <right style="thin">
        <color rgb="FFFBF2E3"/>
      </right>
      <top style="thin">
        <color theme="0" tint="-0.249977111117893"/>
      </top>
      <bottom style="thin">
        <color theme="0" tint="-0.249977111117893"/>
      </bottom>
      <diagonal/>
    </border>
    <border>
      <left style="thin">
        <color rgb="FF7EB0CD"/>
      </left>
      <right style="thin">
        <color rgb="FFFBF2E3"/>
      </right>
      <top style="thin">
        <color theme="0" tint="-0.249977111117893"/>
      </top>
      <bottom/>
      <diagonal/>
    </border>
    <border>
      <left style="thin">
        <color rgb="FF7EB0CD"/>
      </left>
      <right style="thin">
        <color theme="0"/>
      </right>
      <top style="thin">
        <color theme="0"/>
      </top>
      <bottom style="thin">
        <color theme="0" tint="-0.249977111117893"/>
      </bottom>
      <diagonal/>
    </border>
    <border>
      <left style="thin">
        <color rgb="FF7EB0CD"/>
      </left>
      <right style="thin">
        <color rgb="FFFBF2E3"/>
      </right>
      <top style="thin">
        <color rgb="FFFBF2E3"/>
      </top>
      <bottom style="thin">
        <color theme="0" tint="-0.249977111117893"/>
      </bottom>
      <diagonal/>
    </border>
    <border>
      <left style="thin">
        <color rgb="FF7EB0CD"/>
      </left>
      <right style="thin">
        <color rgb="FFFBF2E3"/>
      </right>
      <top style="thin">
        <color rgb="FFFBF2E3"/>
      </top>
      <bottom style="thin">
        <color rgb="FFFBF2E3"/>
      </bottom>
      <diagonal/>
    </border>
    <border>
      <left style="thin">
        <color rgb="FF7EB0CD"/>
      </left>
      <right style="thin">
        <color rgb="FFFBF2E3"/>
      </right>
      <top/>
      <bottom style="thin">
        <color theme="0" tint="-0.249977111117893"/>
      </bottom>
      <diagonal/>
    </border>
    <border>
      <left style="thin">
        <color rgb="FF7EB0CD"/>
      </left>
      <right style="thin">
        <color rgb="FFFBF2E3"/>
      </right>
      <top/>
      <bottom style="thin">
        <color rgb="FFFBF2E3"/>
      </bottom>
      <diagonal/>
    </border>
    <border>
      <left/>
      <right style="thin">
        <color rgb="FF7EB0CD"/>
      </right>
      <top style="thin">
        <color theme="0"/>
      </top>
      <bottom/>
      <diagonal/>
    </border>
    <border>
      <left style="thin">
        <color rgb="FFFBF2E3"/>
      </left>
      <right style="thin">
        <color rgb="FF7EB0CD"/>
      </right>
      <top style="thin">
        <color rgb="FFFBF2E3"/>
      </top>
      <bottom style="thin">
        <color rgb="FFFBF2E3"/>
      </bottom>
      <diagonal/>
    </border>
    <border>
      <left style="thin">
        <color theme="0"/>
      </left>
      <right style="thin">
        <color rgb="FF7EB0CD"/>
      </right>
      <top style="thin">
        <color theme="0"/>
      </top>
      <bottom/>
      <diagonal/>
    </border>
    <border>
      <left/>
      <right style="thin">
        <color rgb="FF7EB0CD"/>
      </right>
      <top style="thin">
        <color theme="0"/>
      </top>
      <bottom style="thin">
        <color theme="0" tint="-0.249977111117893"/>
      </bottom>
      <diagonal/>
    </border>
    <border>
      <left style="thin">
        <color theme="0"/>
      </left>
      <right style="thin">
        <color rgb="FF7EB0CD"/>
      </right>
      <top/>
      <bottom/>
      <diagonal/>
    </border>
    <border>
      <left/>
      <right style="thin">
        <color rgb="FF7EB0CD"/>
      </right>
      <top style="thin">
        <color rgb="FFFBF2E3"/>
      </top>
      <bottom style="thin">
        <color theme="0" tint="-0.249977111117893"/>
      </bottom>
      <diagonal/>
    </border>
    <border>
      <left/>
      <right style="thin">
        <color theme="0"/>
      </right>
      <top style="thin">
        <color theme="0"/>
      </top>
      <bottom/>
      <diagonal/>
    </border>
    <border>
      <left style="thin">
        <color theme="0"/>
      </left>
      <right/>
      <top/>
      <bottom/>
      <diagonal/>
    </border>
    <border>
      <left style="thin">
        <color rgb="FF7EB0CD"/>
      </left>
      <right/>
      <top style="thin">
        <color theme="0"/>
      </top>
      <bottom/>
      <diagonal/>
    </border>
    <border>
      <left style="thin">
        <color rgb="FF7EB0CD"/>
      </left>
      <right/>
      <top style="thin">
        <color theme="0"/>
      </top>
      <bottom style="thin">
        <color theme="0"/>
      </bottom>
      <diagonal/>
    </border>
    <border>
      <left/>
      <right style="thin">
        <color rgb="FF7EB0CD"/>
      </right>
      <top style="thin">
        <color theme="0"/>
      </top>
      <bottom style="thin">
        <color rgb="FF7EB0CD"/>
      </bottom>
      <diagonal/>
    </border>
    <border>
      <left/>
      <right/>
      <top style="thin">
        <color theme="0"/>
      </top>
      <bottom style="thin">
        <color rgb="FF7EB0CD"/>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EB0CD"/>
      </left>
      <right/>
      <top/>
      <bottom style="thin">
        <color theme="0"/>
      </bottom>
      <diagonal/>
    </border>
    <border>
      <left style="thin">
        <color rgb="FF3A6E8E"/>
      </left>
      <right style="thin">
        <color rgb="FF3A6E8E"/>
      </right>
      <top style="thin">
        <color rgb="FF3A6E8E"/>
      </top>
      <bottom style="medium">
        <color rgb="FF3A6E8E"/>
      </bottom>
      <diagonal/>
    </border>
    <border>
      <left style="thin">
        <color rgb="FF3A6E8E"/>
      </left>
      <right style="medium">
        <color rgb="FF3A6E8E"/>
      </right>
      <top style="thin">
        <color rgb="FF3A6E8E"/>
      </top>
      <bottom style="medium">
        <color rgb="FF3A6E8E"/>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7EB0CD"/>
      </left>
      <right/>
      <top style="hair">
        <color rgb="FF7EB0CD"/>
      </top>
      <bottom style="hair">
        <color rgb="FF7EB0CD"/>
      </bottom>
      <diagonal/>
    </border>
    <border>
      <left/>
      <right/>
      <top style="hair">
        <color rgb="FF7EB0CD"/>
      </top>
      <bottom style="hair">
        <color rgb="FF7EB0CD"/>
      </bottom>
      <diagonal/>
    </border>
    <border>
      <left style="thin">
        <color rgb="FF7EB0CD"/>
      </left>
      <right/>
      <top style="thin">
        <color theme="0"/>
      </top>
      <bottom style="hair">
        <color rgb="FF7EB0CD"/>
      </bottom>
      <diagonal/>
    </border>
    <border>
      <left/>
      <right/>
      <top style="thin">
        <color theme="0"/>
      </top>
      <bottom style="hair">
        <color rgb="FF7EB0CD"/>
      </bottom>
      <diagonal/>
    </border>
    <border>
      <left style="thin">
        <color rgb="FF7EB0CD"/>
      </left>
      <right/>
      <top style="hair">
        <color rgb="FF7EB0CD"/>
      </top>
      <bottom/>
      <diagonal/>
    </border>
    <border>
      <left/>
      <right/>
      <top style="hair">
        <color rgb="FF7EB0CD"/>
      </top>
      <bottom/>
      <diagonal/>
    </border>
  </borders>
  <cellStyleXfs count="7">
    <xf numFmtId="0" fontId="0" fillId="0" borderId="0"/>
    <xf numFmtId="0" fontId="14" fillId="0" borderId="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52" fillId="0" borderId="0" applyNumberFormat="0" applyFill="0" applyBorder="0" applyAlignment="0" applyProtection="0"/>
    <xf numFmtId="0" fontId="14" fillId="0" borderId="0"/>
  </cellStyleXfs>
  <cellXfs count="717">
    <xf numFmtId="0" fontId="0" fillId="0" borderId="0" xfId="0"/>
    <xf numFmtId="0" fontId="2" fillId="0" borderId="0" xfId="0" applyFont="1"/>
    <xf numFmtId="0" fontId="4" fillId="0" borderId="0" xfId="0" applyFont="1"/>
    <xf numFmtId="0" fontId="7" fillId="0" borderId="0" xfId="0" applyFont="1"/>
    <xf numFmtId="0" fontId="1" fillId="0" borderId="0" xfId="0" applyFont="1"/>
    <xf numFmtId="6" fontId="0" fillId="0" borderId="0" xfId="0" applyNumberFormat="1"/>
    <xf numFmtId="0" fontId="3" fillId="2" borderId="0" xfId="0" applyFont="1" applyFill="1"/>
    <xf numFmtId="0" fontId="1" fillId="2" borderId="0" xfId="0" applyFont="1" applyFill="1"/>
    <xf numFmtId="0" fontId="0" fillId="0" borderId="0" xfId="0" applyAlignment="1">
      <alignment horizontal="center"/>
    </xf>
    <xf numFmtId="166" fontId="0" fillId="0" borderId="0" xfId="0" applyNumberFormat="1" applyAlignment="1">
      <alignment horizontal="right"/>
    </xf>
    <xf numFmtId="0" fontId="0" fillId="0" borderId="0" xfId="0" applyAlignment="1">
      <alignment horizontal="right"/>
    </xf>
    <xf numFmtId="0" fontId="0" fillId="0" borderId="0" xfId="0" applyAlignment="1">
      <alignment horizontal="left"/>
    </xf>
    <xf numFmtId="0" fontId="7" fillId="0" borderId="0" xfId="0" applyFont="1" applyAlignment="1">
      <alignment horizontal="left"/>
    </xf>
    <xf numFmtId="0" fontId="0" fillId="0" borderId="0" xfId="0" quotePrefix="1" applyAlignment="1">
      <alignment horizontal="left"/>
    </xf>
    <xf numFmtId="0" fontId="18" fillId="0" borderId="0" xfId="0" applyFont="1" applyAlignment="1">
      <alignment horizontal="left" wrapText="1"/>
    </xf>
    <xf numFmtId="0" fontId="19" fillId="0" borderId="0" xfId="0" applyFont="1" applyAlignment="1">
      <alignment horizontal="left"/>
    </xf>
    <xf numFmtId="0" fontId="18" fillId="0" borderId="0" xfId="0" applyFont="1" applyAlignment="1">
      <alignment horizontal="left"/>
    </xf>
    <xf numFmtId="166" fontId="18" fillId="0" borderId="0" xfId="0" applyNumberFormat="1" applyFont="1" applyAlignment="1">
      <alignment horizontal="center" wrapText="1"/>
    </xf>
    <xf numFmtId="0" fontId="18" fillId="0" borderId="0" xfId="0" applyFont="1" applyAlignment="1">
      <alignment horizontal="center" wrapText="1"/>
    </xf>
    <xf numFmtId="0" fontId="7" fillId="0" borderId="0" xfId="0" quotePrefix="1" applyFont="1"/>
    <xf numFmtId="0" fontId="0" fillId="0" borderId="0" xfId="0" quotePrefix="1"/>
    <xf numFmtId="164" fontId="0" fillId="0" borderId="0" xfId="0" applyNumberFormat="1" applyAlignment="1">
      <alignment horizontal="right"/>
    </xf>
    <xf numFmtId="165" fontId="0" fillId="0" borderId="0" xfId="0" applyNumberFormat="1" applyAlignment="1">
      <alignment horizontal="right"/>
    </xf>
    <xf numFmtId="43" fontId="0" fillId="0" borderId="0" xfId="2" applyFont="1" applyAlignment="1">
      <alignment horizontal="right"/>
    </xf>
    <xf numFmtId="44" fontId="0" fillId="0" borderId="0" xfId="3" applyFont="1" applyAlignment="1">
      <alignment horizontal="right"/>
    </xf>
    <xf numFmtId="0" fontId="16" fillId="0" borderId="0" xfId="0" applyFont="1"/>
    <xf numFmtId="167" fontId="0" fillId="0" borderId="0" xfId="0" applyNumberFormat="1" applyAlignment="1">
      <alignment horizontal="right"/>
    </xf>
    <xf numFmtId="164" fontId="0" fillId="6" borderId="0" xfId="0" applyNumberFormat="1" applyFill="1" applyAlignment="1">
      <alignment horizontal="right"/>
    </xf>
    <xf numFmtId="0" fontId="0" fillId="6" borderId="0" xfId="0" applyFill="1" applyAlignment="1">
      <alignment horizontal="right"/>
    </xf>
    <xf numFmtId="168" fontId="0" fillId="0" borderId="0" xfId="0" applyNumberFormat="1" applyAlignment="1">
      <alignment horizontal="right"/>
    </xf>
    <xf numFmtId="9" fontId="0" fillId="0" borderId="0" xfId="4" applyFont="1" applyAlignment="1">
      <alignment horizontal="right"/>
    </xf>
    <xf numFmtId="0" fontId="16" fillId="0" borderId="0" xfId="0" applyFont="1" applyAlignment="1">
      <alignment horizontal="center"/>
    </xf>
    <xf numFmtId="0" fontId="1" fillId="0" borderId="0" xfId="0" applyFont="1" applyAlignment="1">
      <alignment horizontal="right"/>
    </xf>
    <xf numFmtId="0" fontId="1" fillId="0" borderId="0" xfId="0" applyFont="1" applyFill="1" applyAlignment="1">
      <alignment horizontal="left"/>
    </xf>
    <xf numFmtId="0" fontId="0" fillId="5" borderId="0" xfId="0" applyFill="1" applyAlignment="1">
      <alignment horizontal="left"/>
    </xf>
    <xf numFmtId="0" fontId="4" fillId="4" borderId="7" xfId="0" applyFont="1" applyFill="1" applyBorder="1" applyAlignment="1">
      <alignment vertical="center" wrapText="1"/>
    </xf>
    <xf numFmtId="0" fontId="4" fillId="0" borderId="0" xfId="0" applyFont="1" applyAlignment="1">
      <alignment horizontal="left" vertical="top" wrapText="1"/>
    </xf>
    <xf numFmtId="0" fontId="4" fillId="0" borderId="0" xfId="0" applyFont="1" applyAlignment="1" applyProtection="1">
      <alignment horizontal="left" vertical="top" wrapText="1"/>
      <protection locked="0"/>
    </xf>
    <xf numFmtId="0" fontId="0" fillId="0" borderId="0" xfId="0" applyFont="1" applyProtection="1">
      <protection locked="0"/>
    </xf>
    <xf numFmtId="0" fontId="4" fillId="0" borderId="0" xfId="0" applyFont="1" applyAlignment="1">
      <alignment horizontal="center" wrapText="1"/>
    </xf>
    <xf numFmtId="0" fontId="17" fillId="3" borderId="16" xfId="0" applyFont="1" applyFill="1" applyBorder="1" applyAlignment="1">
      <alignment horizontal="center" wrapText="1"/>
    </xf>
    <xf numFmtId="0" fontId="17" fillId="3" borderId="17" xfId="0" applyFont="1" applyFill="1" applyBorder="1" applyAlignment="1">
      <alignment horizontal="center" wrapText="1"/>
    </xf>
    <xf numFmtId="0" fontId="24" fillId="7" borderId="0" xfId="0" applyFont="1" applyFill="1" applyAlignment="1">
      <alignment horizontal="center"/>
    </xf>
    <xf numFmtId="0" fontId="25" fillId="0" borderId="0" xfId="0" applyFont="1" applyBorder="1" applyAlignment="1"/>
    <xf numFmtId="0" fontId="0" fillId="7" borderId="0" xfId="0" applyFill="1"/>
    <xf numFmtId="166" fontId="0" fillId="0" borderId="0" xfId="0" applyNumberFormat="1"/>
    <xf numFmtId="0" fontId="1" fillId="7" borderId="0" xfId="0" applyFont="1" applyFill="1"/>
    <xf numFmtId="0" fontId="0" fillId="0" borderId="0" xfId="0" applyBorder="1" applyAlignment="1"/>
    <xf numFmtId="0" fontId="0" fillId="0" borderId="0" xfId="0" applyFill="1"/>
    <xf numFmtId="0" fontId="22" fillId="0" borderId="0" xfId="0" applyFont="1" applyBorder="1" applyAlignment="1">
      <alignment wrapText="1"/>
    </xf>
    <xf numFmtId="165" fontId="0" fillId="0" borderId="0" xfId="0" applyNumberFormat="1" applyFill="1" applyAlignment="1">
      <alignment horizontal="right"/>
    </xf>
    <xf numFmtId="0" fontId="0" fillId="0" borderId="0" xfId="0" applyFill="1" applyAlignment="1">
      <alignment horizontal="right"/>
    </xf>
    <xf numFmtId="0" fontId="0" fillId="0" borderId="0" xfId="0" applyNumberFormat="1" applyAlignment="1">
      <alignment horizontal="right"/>
    </xf>
    <xf numFmtId="0" fontId="18" fillId="0" borderId="0" xfId="0" applyNumberFormat="1" applyFont="1" applyAlignment="1">
      <alignment horizontal="left" wrapText="1"/>
    </xf>
    <xf numFmtId="0" fontId="0" fillId="0" borderId="0" xfId="0" quotePrefix="1" applyNumberFormat="1" applyAlignment="1">
      <alignment horizontal="right"/>
    </xf>
    <xf numFmtId="0" fontId="0" fillId="0" borderId="0" xfId="2" applyNumberFormat="1" applyFont="1" applyAlignment="1">
      <alignment horizontal="right"/>
    </xf>
    <xf numFmtId="0" fontId="0" fillId="6" borderId="0" xfId="0" applyNumberFormat="1" applyFill="1" applyAlignment="1">
      <alignment horizontal="right"/>
    </xf>
    <xf numFmtId="166" fontId="18" fillId="0" borderId="0" xfId="0" applyNumberFormat="1" applyFont="1" applyFill="1" applyAlignment="1">
      <alignment horizontal="center" wrapText="1"/>
    </xf>
    <xf numFmtId="0" fontId="0" fillId="0" borderId="0" xfId="0" applyAlignment="1">
      <alignment vertical="center"/>
    </xf>
    <xf numFmtId="0" fontId="0" fillId="6" borderId="8" xfId="0" applyFill="1" applyBorder="1" applyAlignment="1" applyProtection="1">
      <alignment horizontal="center" vertical="center" wrapText="1"/>
      <protection locked="0"/>
    </xf>
    <xf numFmtId="0" fontId="0" fillId="4" borderId="7" xfId="0" applyFill="1" applyBorder="1" applyAlignment="1">
      <alignment horizontal="center" vertical="center" wrapText="1"/>
    </xf>
    <xf numFmtId="0" fontId="0" fillId="4" borderId="9" xfId="0" applyFill="1" applyBorder="1" applyAlignment="1">
      <alignment horizontal="center" vertical="center" wrapText="1"/>
    </xf>
    <xf numFmtId="0" fontId="0" fillId="6" borderId="18" xfId="0" applyFill="1" applyBorder="1" applyAlignment="1" applyProtection="1">
      <alignment horizontal="center" vertical="center" wrapText="1"/>
      <protection locked="0"/>
    </xf>
    <xf numFmtId="0" fontId="24" fillId="7" borderId="0" xfId="0" applyFont="1" applyFill="1"/>
    <xf numFmtId="0" fontId="0" fillId="0" borderId="0" xfId="0" applyFont="1" applyBorder="1" applyAlignment="1">
      <alignment horizontal="right"/>
    </xf>
    <xf numFmtId="0" fontId="0" fillId="0" borderId="0" xfId="0" applyBorder="1" applyAlignment="1">
      <alignment horizontal="right"/>
    </xf>
    <xf numFmtId="0" fontId="22" fillId="0" borderId="0" xfId="0" applyFont="1" applyBorder="1" applyAlignment="1" applyProtection="1">
      <alignment horizontal="center" vertical="top" wrapText="1"/>
      <protection locked="0"/>
    </xf>
    <xf numFmtId="2" fontId="4" fillId="0" borderId="0" xfId="0" applyNumberFormat="1" applyFont="1" applyBorder="1" applyAlignment="1" applyProtection="1">
      <alignment horizontal="center" vertical="top" wrapText="1"/>
      <protection locked="0"/>
    </xf>
    <xf numFmtId="0" fontId="4" fillId="7" borderId="19" xfId="0" applyFont="1" applyFill="1" applyBorder="1" applyAlignment="1" applyProtection="1">
      <alignment horizontal="center" vertical="top" wrapText="1"/>
      <protection locked="0"/>
    </xf>
    <xf numFmtId="0" fontId="4" fillId="0" borderId="0" xfId="0" applyFont="1" applyAlignment="1" applyProtection="1">
      <alignment horizontal="left" vertical="top" wrapText="1"/>
    </xf>
    <xf numFmtId="0" fontId="29" fillId="0" borderId="0" xfId="0" applyFont="1" applyAlignment="1" applyProtection="1">
      <alignment horizontal="left" vertical="top"/>
    </xf>
    <xf numFmtId="0" fontId="4" fillId="0" borderId="19" xfId="0" applyFont="1" applyBorder="1" applyAlignment="1" applyProtection="1">
      <alignment horizontal="center" vertical="top"/>
    </xf>
    <xf numFmtId="0" fontId="4" fillId="0" borderId="19" xfId="0" applyFont="1" applyBorder="1" applyAlignment="1" applyProtection="1">
      <alignment horizontal="center" vertical="top" wrapText="1"/>
    </xf>
    <xf numFmtId="0" fontId="22" fillId="0" borderId="20" xfId="0" applyFont="1" applyBorder="1" applyAlignment="1" applyProtection="1">
      <alignment horizontal="left" vertical="top"/>
    </xf>
    <xf numFmtId="0" fontId="4" fillId="0" borderId="21" xfId="0" applyFont="1" applyBorder="1" applyAlignment="1" applyProtection="1">
      <alignment horizontal="left" vertical="top" wrapText="1"/>
    </xf>
    <xf numFmtId="0" fontId="22" fillId="0" borderId="20" xfId="0" applyFont="1" applyBorder="1" applyAlignment="1" applyProtection="1">
      <alignment horizontal="left" vertical="top" wrapText="1"/>
    </xf>
    <xf numFmtId="3" fontId="4" fillId="0" borderId="19" xfId="0" applyNumberFormat="1" applyFont="1" applyBorder="1" applyAlignment="1" applyProtection="1">
      <alignment horizontal="center" vertical="top" wrapText="1"/>
    </xf>
    <xf numFmtId="0" fontId="4" fillId="0" borderId="21" xfId="0" applyFont="1" applyBorder="1" applyAlignment="1" applyProtection="1">
      <alignment horizontal="center" vertical="top" wrapText="1"/>
    </xf>
    <xf numFmtId="0" fontId="22" fillId="0" borderId="20" xfId="0" quotePrefix="1" applyFont="1" applyBorder="1" applyAlignment="1" applyProtection="1">
      <alignment horizontal="left" vertical="top"/>
    </xf>
    <xf numFmtId="2" fontId="4" fillId="7" borderId="19" xfId="0" applyNumberFormat="1" applyFont="1" applyFill="1" applyBorder="1" applyAlignment="1" applyProtection="1">
      <alignment horizontal="center" vertical="top" wrapText="1"/>
      <protection locked="0"/>
    </xf>
    <xf numFmtId="0" fontId="4" fillId="0" borderId="19"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0" fillId="0" borderId="0" xfId="0" applyFill="1" applyBorder="1" applyAlignment="1" applyProtection="1">
      <protection locked="0"/>
    </xf>
    <xf numFmtId="0" fontId="8" fillId="10" borderId="5" xfId="0" applyFont="1" applyFill="1" applyBorder="1" applyAlignment="1">
      <alignment vertical="center" wrapText="1"/>
    </xf>
    <xf numFmtId="0" fontId="8" fillId="12" borderId="25" xfId="0" applyFont="1" applyFill="1" applyBorder="1" applyAlignment="1">
      <alignment vertical="center"/>
    </xf>
    <xf numFmtId="0" fontId="8" fillId="13" borderId="5" xfId="0" applyFont="1" applyFill="1" applyBorder="1" applyAlignment="1">
      <alignment vertical="center"/>
    </xf>
    <xf numFmtId="0" fontId="39" fillId="0" borderId="0" xfId="0" applyFont="1" applyAlignment="1">
      <alignment vertical="center"/>
    </xf>
    <xf numFmtId="0" fontId="40" fillId="0" borderId="0" xfId="0" applyFont="1" applyAlignment="1">
      <alignment horizontal="left" vertical="center"/>
    </xf>
    <xf numFmtId="3" fontId="12" fillId="0" borderId="31" xfId="0" applyNumberFormat="1" applyFont="1" applyBorder="1" applyAlignment="1">
      <alignment wrapText="1"/>
    </xf>
    <xf numFmtId="3" fontId="12" fillId="0" borderId="31" xfId="0" applyNumberFormat="1" applyFont="1" applyBorder="1" applyAlignment="1">
      <alignment horizontal="center" wrapText="1"/>
    </xf>
    <xf numFmtId="4" fontId="12" fillId="0" borderId="41" xfId="0" applyNumberFormat="1" applyFont="1" applyBorder="1" applyAlignment="1">
      <alignment horizontal="center" wrapText="1"/>
    </xf>
    <xf numFmtId="4" fontId="12" fillId="0" borderId="42" xfId="0" applyNumberFormat="1" applyFont="1" applyBorder="1" applyAlignment="1">
      <alignment horizontal="center" wrapText="1"/>
    </xf>
    <xf numFmtId="3" fontId="44" fillId="0" borderId="31" xfId="0" applyNumberFormat="1" applyFont="1" applyBorder="1" applyAlignment="1" applyProtection="1">
      <alignment wrapText="1"/>
      <protection locked="0"/>
    </xf>
    <xf numFmtId="3" fontId="44" fillId="0" borderId="31" xfId="0" applyNumberFormat="1" applyFont="1" applyBorder="1" applyAlignment="1" applyProtection="1">
      <alignment horizontal="center" wrapText="1"/>
      <protection locked="0"/>
    </xf>
    <xf numFmtId="0" fontId="13" fillId="0" borderId="41" xfId="0" applyFont="1" applyBorder="1" applyAlignment="1">
      <alignment horizontal="center" wrapText="1"/>
    </xf>
    <xf numFmtId="0" fontId="13" fillId="0" borderId="41" xfId="0" applyFont="1" applyBorder="1" applyAlignment="1" applyProtection="1">
      <alignment horizontal="center" wrapText="1"/>
      <protection locked="0"/>
    </xf>
    <xf numFmtId="3" fontId="44" fillId="11" borderId="47" xfId="0" applyNumberFormat="1" applyFont="1" applyFill="1" applyBorder="1" applyAlignment="1" applyProtection="1">
      <alignment wrapText="1"/>
      <protection locked="0"/>
    </xf>
    <xf numFmtId="3" fontId="44" fillId="11" borderId="49" xfId="0" applyNumberFormat="1" applyFont="1" applyFill="1" applyBorder="1" applyAlignment="1" applyProtection="1">
      <alignment horizontal="center" wrapText="1"/>
      <protection locked="0"/>
    </xf>
    <xf numFmtId="0" fontId="13" fillId="11" borderId="53" xfId="0" applyFont="1" applyFill="1" applyBorder="1" applyAlignment="1">
      <alignment wrapText="1"/>
    </xf>
    <xf numFmtId="0" fontId="13" fillId="11" borderId="53" xfId="0" applyFont="1" applyFill="1" applyBorder="1" applyAlignment="1" applyProtection="1">
      <alignment horizontal="center" wrapText="1"/>
      <protection locked="0"/>
    </xf>
    <xf numFmtId="0" fontId="13" fillId="11" borderId="53" xfId="0" applyFont="1" applyFill="1" applyBorder="1" applyAlignment="1">
      <alignment horizontal="center" wrapText="1"/>
    </xf>
    <xf numFmtId="0" fontId="44" fillId="0" borderId="66" xfId="0" applyFont="1" applyBorder="1" applyAlignment="1">
      <alignment horizontal="center" wrapText="1"/>
    </xf>
    <xf numFmtId="0" fontId="44" fillId="11" borderId="68" xfId="0" applyFont="1" applyFill="1" applyBorder="1" applyAlignment="1" applyProtection="1">
      <alignment wrapText="1"/>
      <protection locked="0"/>
    </xf>
    <xf numFmtId="0" fontId="44" fillId="11" borderId="68" xfId="0" applyFont="1" applyFill="1" applyBorder="1" applyAlignment="1" applyProtection="1">
      <alignment horizontal="center" wrapText="1"/>
      <protection locked="0"/>
    </xf>
    <xf numFmtId="0" fontId="44" fillId="11" borderId="70" xfId="0" applyFont="1" applyFill="1" applyBorder="1" applyAlignment="1" applyProtection="1">
      <alignment horizontal="center" wrapText="1"/>
      <protection locked="0"/>
    </xf>
    <xf numFmtId="0" fontId="44" fillId="11" borderId="71" xfId="0" applyFont="1" applyFill="1" applyBorder="1" applyAlignment="1" applyProtection="1">
      <alignment horizontal="center" wrapText="1"/>
      <protection locked="0"/>
    </xf>
    <xf numFmtId="0" fontId="44" fillId="0" borderId="62" xfId="0" applyFont="1" applyBorder="1" applyAlignment="1" applyProtection="1">
      <alignment wrapText="1"/>
      <protection locked="0"/>
    </xf>
    <xf numFmtId="0" fontId="44" fillId="0" borderId="62" xfId="0" applyFont="1" applyBorder="1" applyAlignment="1" applyProtection="1">
      <alignment horizontal="center" wrapText="1"/>
      <protection locked="0"/>
    </xf>
    <xf numFmtId="0" fontId="44" fillId="0" borderId="65" xfId="0" applyFont="1" applyBorder="1" applyAlignment="1" applyProtection="1">
      <alignment horizontal="center" wrapText="1"/>
      <protection locked="0"/>
    </xf>
    <xf numFmtId="0" fontId="44" fillId="0" borderId="66" xfId="0" applyFont="1" applyBorder="1" applyAlignment="1" applyProtection="1">
      <alignment horizontal="center" wrapText="1"/>
      <protection locked="0"/>
    </xf>
    <xf numFmtId="3" fontId="12" fillId="0" borderId="72" xfId="0" applyNumberFormat="1" applyFont="1" applyBorder="1" applyAlignment="1">
      <alignment horizontal="center" wrapText="1"/>
    </xf>
    <xf numFmtId="3" fontId="12" fillId="0" borderId="65" xfId="0" applyNumberFormat="1" applyFont="1" applyBorder="1" applyAlignment="1">
      <alignment horizontal="center" wrapText="1"/>
    </xf>
    <xf numFmtId="0" fontId="4" fillId="0" borderId="24" xfId="0" applyFont="1" applyBorder="1"/>
    <xf numFmtId="0" fontId="4" fillId="0" borderId="0" xfId="0" applyFont="1" applyBorder="1"/>
    <xf numFmtId="0" fontId="13" fillId="11" borderId="73" xfId="0" applyFont="1" applyFill="1" applyBorder="1" applyAlignment="1" applyProtection="1">
      <alignment horizontal="center" wrapText="1"/>
      <protection locked="0"/>
    </xf>
    <xf numFmtId="0" fontId="13" fillId="11" borderId="70" xfId="0" applyFont="1" applyFill="1" applyBorder="1" applyAlignment="1" applyProtection="1">
      <alignment horizontal="center" wrapText="1"/>
      <protection locked="0"/>
    </xf>
    <xf numFmtId="0" fontId="13" fillId="11" borderId="74" xfId="0" applyFont="1" applyFill="1" applyBorder="1" applyAlignment="1" applyProtection="1">
      <alignment wrapText="1"/>
      <protection locked="0"/>
    </xf>
    <xf numFmtId="0" fontId="13" fillId="0" borderId="72" xfId="0" applyFont="1" applyBorder="1" applyAlignment="1" applyProtection="1">
      <alignment horizontal="center" wrapText="1"/>
      <protection locked="0"/>
    </xf>
    <xf numFmtId="0" fontId="13" fillId="0" borderId="62" xfId="0" applyFont="1" applyBorder="1" applyAlignment="1" applyProtection="1">
      <alignment horizontal="center" wrapText="1"/>
      <protection locked="0"/>
    </xf>
    <xf numFmtId="3" fontId="12" fillId="0" borderId="65" xfId="0" applyNumberFormat="1" applyFont="1" applyBorder="1" applyAlignment="1" applyProtection="1">
      <alignment horizontal="center" wrapText="1"/>
      <protection locked="0"/>
    </xf>
    <xf numFmtId="0" fontId="13" fillId="0" borderId="66" xfId="0" applyFont="1" applyBorder="1" applyAlignment="1" applyProtection="1">
      <alignment horizontal="center" wrapText="1"/>
      <protection locked="0"/>
    </xf>
    <xf numFmtId="0" fontId="13" fillId="11" borderId="75" xfId="0" applyFont="1" applyFill="1" applyBorder="1" applyAlignment="1" applyProtection="1">
      <alignment horizontal="center" wrapText="1"/>
      <protection locked="0"/>
    </xf>
    <xf numFmtId="0" fontId="13" fillId="11" borderId="76" xfId="0" applyFont="1" applyFill="1" applyBorder="1" applyAlignment="1" applyProtection="1">
      <alignment horizontal="center" wrapText="1"/>
      <protection locked="0"/>
    </xf>
    <xf numFmtId="0" fontId="4" fillId="0" borderId="22" xfId="0" applyFont="1" applyBorder="1"/>
    <xf numFmtId="0" fontId="13" fillId="11" borderId="78" xfId="0" applyFont="1" applyFill="1" applyBorder="1" applyAlignment="1">
      <alignment wrapText="1"/>
    </xf>
    <xf numFmtId="0" fontId="13" fillId="0" borderId="79" xfId="0" applyFont="1" applyBorder="1" applyAlignment="1">
      <alignment horizontal="center" wrapText="1"/>
    </xf>
    <xf numFmtId="0" fontId="13" fillId="11" borderId="78" xfId="0" applyFont="1" applyFill="1" applyBorder="1" applyAlignment="1">
      <alignment horizontal="center" wrapText="1"/>
    </xf>
    <xf numFmtId="4" fontId="12" fillId="0" borderId="62" xfId="0" applyNumberFormat="1" applyFont="1" applyBorder="1" applyAlignment="1">
      <alignment wrapText="1"/>
    </xf>
    <xf numFmtId="4" fontId="12" fillId="0" borderId="62" xfId="0" applyNumberFormat="1" applyFont="1" applyBorder="1" applyAlignment="1">
      <alignment horizontal="center" wrapText="1"/>
    </xf>
    <xf numFmtId="4" fontId="12" fillId="0" borderId="66" xfId="0" applyNumberFormat="1" applyFont="1" applyBorder="1" applyAlignment="1">
      <alignment horizontal="center" wrapText="1"/>
    </xf>
    <xf numFmtId="0" fontId="12" fillId="0" borderId="81" xfId="0" applyFont="1" applyBorder="1" applyAlignment="1">
      <alignment horizontal="center" wrapText="1"/>
    </xf>
    <xf numFmtId="4" fontId="44" fillId="11" borderId="75" xfId="0" applyNumberFormat="1" applyFont="1" applyFill="1" applyBorder="1" applyAlignment="1" applyProtection="1">
      <alignment wrapText="1"/>
      <protection locked="0"/>
    </xf>
    <xf numFmtId="4" fontId="44" fillId="11" borderId="68" xfId="0" applyNumberFormat="1" applyFont="1" applyFill="1" applyBorder="1" applyAlignment="1" applyProtection="1">
      <alignment horizontal="center" wrapText="1"/>
      <protection locked="0"/>
    </xf>
    <xf numFmtId="0" fontId="13" fillId="11" borderId="78" xfId="0" applyFont="1" applyFill="1" applyBorder="1" applyAlignment="1" applyProtection="1">
      <alignment horizontal="center" wrapText="1"/>
      <protection locked="0"/>
    </xf>
    <xf numFmtId="4" fontId="44" fillId="0" borderId="62" xfId="0" applyNumberFormat="1" applyFont="1" applyBorder="1" applyAlignment="1" applyProtection="1">
      <alignment wrapText="1"/>
      <protection locked="0"/>
    </xf>
    <xf numFmtId="4" fontId="44" fillId="0" borderId="62" xfId="0" applyNumberFormat="1" applyFont="1" applyBorder="1" applyAlignment="1" applyProtection="1">
      <alignment horizontal="center" wrapText="1"/>
      <protection locked="0"/>
    </xf>
    <xf numFmtId="0" fontId="13" fillId="0" borderId="79" xfId="0" applyFont="1" applyBorder="1" applyAlignment="1" applyProtection="1">
      <alignment horizontal="center" wrapText="1"/>
      <protection locked="0"/>
    </xf>
    <xf numFmtId="4" fontId="44" fillId="11" borderId="68" xfId="0" applyNumberFormat="1" applyFont="1" applyFill="1" applyBorder="1" applyAlignment="1" applyProtection="1">
      <alignment wrapText="1"/>
      <protection locked="0"/>
    </xf>
    <xf numFmtId="2" fontId="4" fillId="0" borderId="19" xfId="0" applyNumberFormat="1" applyFont="1" applyBorder="1" applyAlignment="1">
      <alignment horizontal="center" vertical="top" wrapText="1"/>
    </xf>
    <xf numFmtId="0" fontId="4" fillId="0" borderId="19" xfId="0" applyFont="1" applyBorder="1" applyAlignment="1">
      <alignment horizontal="center" vertical="top" wrapText="1"/>
    </xf>
    <xf numFmtId="0" fontId="22" fillId="0" borderId="19" xfId="0" applyFont="1" applyBorder="1" applyAlignment="1">
      <alignment horizontal="center" vertical="top" wrapText="1"/>
    </xf>
    <xf numFmtId="3" fontId="4" fillId="0" borderId="19" xfId="0" applyNumberFormat="1" applyFont="1" applyBorder="1" applyAlignment="1">
      <alignment horizontal="center" vertical="top" wrapText="1"/>
    </xf>
    <xf numFmtId="0" fontId="4" fillId="15" borderId="0" xfId="0" applyFont="1" applyFill="1"/>
    <xf numFmtId="0" fontId="22" fillId="0" borderId="0" xfId="0" applyFont="1"/>
    <xf numFmtId="0" fontId="32" fillId="0" borderId="0" xfId="0" applyFont="1" applyFill="1" applyAlignment="1" applyProtection="1">
      <alignment horizontal="left" vertical="top"/>
    </xf>
    <xf numFmtId="0" fontId="4" fillId="0" borderId="0" xfId="0" applyFont="1" applyBorder="1" applyAlignment="1" applyProtection="1">
      <alignment horizontal="left" vertical="top" wrapText="1"/>
    </xf>
    <xf numFmtId="0" fontId="4" fillId="0" borderId="0" xfId="0" applyFont="1" applyAlignment="1" applyProtection="1">
      <alignment horizontal="left" vertical="top"/>
    </xf>
    <xf numFmtId="0" fontId="4" fillId="0" borderId="0" xfId="0" applyFont="1" applyAlignment="1">
      <alignment vertical="center"/>
    </xf>
    <xf numFmtId="0" fontId="12" fillId="0" borderId="62" xfId="0" applyFont="1" applyBorder="1" applyAlignment="1" applyProtection="1">
      <alignment wrapText="1"/>
    </xf>
    <xf numFmtId="0" fontId="12" fillId="0" borderId="62" xfId="0" applyFont="1" applyBorder="1" applyAlignment="1" applyProtection="1">
      <alignment horizontal="center" wrapText="1"/>
    </xf>
    <xf numFmtId="0" fontId="12" fillId="0" borderId="65" xfId="0" applyFont="1" applyBorder="1" applyAlignment="1" applyProtection="1">
      <alignment horizontal="center" wrapText="1"/>
    </xf>
    <xf numFmtId="0" fontId="23" fillId="0" borderId="0" xfId="0" applyFont="1" applyAlignment="1">
      <alignment horizontal="center"/>
    </xf>
    <xf numFmtId="0" fontId="53" fillId="0" borderId="89" xfId="5" applyFont="1" applyBorder="1" applyAlignment="1">
      <alignment horizontal="left" vertical="top" wrapText="1"/>
    </xf>
    <xf numFmtId="0" fontId="53" fillId="0" borderId="91" xfId="5" applyFont="1" applyBorder="1" applyAlignment="1">
      <alignment horizontal="left" vertical="top" wrapText="1"/>
    </xf>
    <xf numFmtId="0" fontId="53" fillId="0" borderId="90" xfId="5" applyFont="1" applyBorder="1" applyAlignment="1">
      <alignment horizontal="left" vertical="top" wrapText="1"/>
    </xf>
    <xf numFmtId="0" fontId="4" fillId="4" borderId="93" xfId="0" applyFont="1" applyFill="1" applyBorder="1" applyAlignment="1">
      <alignment vertical="center" wrapText="1"/>
    </xf>
    <xf numFmtId="0" fontId="0" fillId="4" borderId="93" xfId="0" applyFill="1" applyBorder="1" applyAlignment="1">
      <alignment horizontal="center" vertical="center" wrapText="1"/>
    </xf>
    <xf numFmtId="0" fontId="0" fillId="4" borderId="94" xfId="0" applyFill="1" applyBorder="1" applyAlignment="1">
      <alignment horizontal="center" vertical="center" wrapText="1"/>
    </xf>
    <xf numFmtId="0" fontId="54" fillId="0" borderId="0" xfId="0" applyFont="1"/>
    <xf numFmtId="0" fontId="57" fillId="0" borderId="95" xfId="0" applyFont="1" applyBorder="1"/>
    <xf numFmtId="0" fontId="14" fillId="0" borderId="95" xfId="6" applyBorder="1"/>
    <xf numFmtId="0" fontId="54" fillId="0" borderId="4" xfId="0" applyFont="1" applyBorder="1"/>
    <xf numFmtId="0" fontId="14" fillId="0" borderId="96" xfId="6" applyBorder="1"/>
    <xf numFmtId="0" fontId="58" fillId="0" borderId="97" xfId="0" applyFont="1" applyBorder="1" applyAlignment="1">
      <alignment horizontal="right"/>
    </xf>
    <xf numFmtId="0" fontId="59" fillId="0" borderId="97" xfId="6" applyFont="1" applyBorder="1" applyAlignment="1">
      <alignment horizontal="right"/>
    </xf>
    <xf numFmtId="0" fontId="0" fillId="0" borderId="97" xfId="0" applyBorder="1" applyAlignment="1">
      <alignment horizontal="right"/>
    </xf>
    <xf numFmtId="0" fontId="59" fillId="0" borderId="0" xfId="6" applyFont="1" applyAlignment="1">
      <alignment horizontal="left" vertical="center"/>
    </xf>
    <xf numFmtId="0" fontId="54" fillId="0" borderId="0" xfId="0" applyFont="1" applyAlignment="1">
      <alignment horizontal="left" vertical="center"/>
    </xf>
    <xf numFmtId="0" fontId="54" fillId="0" borderId="98" xfId="0" applyFont="1" applyBorder="1" applyAlignment="1">
      <alignment horizontal="left" vertical="center"/>
    </xf>
    <xf numFmtId="0" fontId="58" fillId="0" borderId="99" xfId="0" applyFont="1" applyBorder="1" applyAlignment="1">
      <alignment horizontal="right"/>
    </xf>
    <xf numFmtId="0" fontId="60" fillId="0" borderId="0" xfId="0" applyFont="1" applyAlignment="1">
      <alignment horizontal="left"/>
    </xf>
    <xf numFmtId="0" fontId="4" fillId="0" borderId="20" xfId="0" applyFont="1" applyBorder="1"/>
    <xf numFmtId="0" fontId="4" fillId="0" borderId="101" xfId="0" applyFont="1" applyBorder="1"/>
    <xf numFmtId="0" fontId="7" fillId="0" borderId="21" xfId="0" applyFont="1" applyBorder="1" applyAlignment="1">
      <alignment horizontal="right"/>
    </xf>
    <xf numFmtId="0" fontId="4" fillId="0" borderId="21" xfId="0" applyFont="1" applyBorder="1" applyAlignment="1">
      <alignment horizontal="right"/>
    </xf>
    <xf numFmtId="0" fontId="4" fillId="7" borderId="21" xfId="0" applyFont="1" applyFill="1" applyBorder="1" applyAlignment="1" applyProtection="1">
      <alignment horizontal="right" vertical="top"/>
      <protection locked="0"/>
    </xf>
    <xf numFmtId="0" fontId="4" fillId="7" borderId="20" xfId="0" applyFont="1" applyFill="1" applyBorder="1"/>
    <xf numFmtId="0" fontId="4" fillId="7" borderId="101" xfId="0" applyFont="1" applyFill="1" applyBorder="1"/>
    <xf numFmtId="0" fontId="61" fillId="0" borderId="21" xfId="0" applyFont="1" applyBorder="1" applyAlignment="1">
      <alignment horizontal="right"/>
    </xf>
    <xf numFmtId="0" fontId="51" fillId="0" borderId="0" xfId="0" applyFont="1"/>
    <xf numFmtId="0" fontId="32" fillId="0" borderId="14" xfId="0" applyFont="1" applyBorder="1" applyAlignment="1" applyProtection="1">
      <alignment horizontal="left" vertical="top" wrapText="1"/>
    </xf>
    <xf numFmtId="0" fontId="4" fillId="0" borderId="0" xfId="0" applyFont="1" applyAlignment="1">
      <alignment horizontal="left" vertical="top"/>
    </xf>
    <xf numFmtId="0" fontId="4" fillId="0" borderId="0" xfId="0" applyFont="1" applyBorder="1" applyAlignment="1" applyProtection="1">
      <alignment horizontal="left" vertical="top"/>
    </xf>
    <xf numFmtId="0" fontId="63" fillId="0" borderId="0" xfId="0" applyFont="1" applyBorder="1" applyAlignment="1">
      <alignment horizontal="left" vertical="top"/>
    </xf>
    <xf numFmtId="0" fontId="64" fillId="0" borderId="0" xfId="0" applyFont="1" applyFill="1" applyAlignment="1">
      <alignment horizontal="left" vertical="top"/>
    </xf>
    <xf numFmtId="0" fontId="62" fillId="0" borderId="0" xfId="0" applyFont="1" applyFill="1" applyAlignment="1" applyProtection="1">
      <alignment horizontal="left" vertical="top"/>
    </xf>
    <xf numFmtId="0" fontId="32" fillId="0" borderId="0" xfId="0" applyFont="1" applyAlignment="1" applyProtection="1">
      <alignment horizontal="left" vertical="top" wrapText="1"/>
    </xf>
    <xf numFmtId="0" fontId="32" fillId="0" borderId="0" xfId="0" applyFont="1" applyAlignment="1">
      <alignment horizontal="left" vertical="top" wrapText="1"/>
    </xf>
    <xf numFmtId="0" fontId="7" fillId="0" borderId="0" xfId="0" applyFont="1" applyFill="1" applyAlignment="1">
      <alignment horizontal="left" vertical="top"/>
    </xf>
    <xf numFmtId="0" fontId="58" fillId="0" borderId="3" xfId="0" applyFont="1" applyBorder="1" applyAlignment="1">
      <alignment horizontal="left" vertical="center"/>
    </xf>
    <xf numFmtId="0" fontId="58" fillId="0" borderId="100" xfId="0" applyFont="1" applyBorder="1" applyAlignment="1">
      <alignment horizontal="left" vertical="center"/>
    </xf>
    <xf numFmtId="0" fontId="55" fillId="0" borderId="0" xfId="0" applyFont="1" applyAlignment="1">
      <alignment horizontal="right"/>
    </xf>
    <xf numFmtId="0" fontId="56" fillId="0" borderId="0" xfId="0" applyFont="1" applyAlignment="1">
      <alignment horizontal="right"/>
    </xf>
    <xf numFmtId="0" fontId="58" fillId="0" borderId="0" xfId="0" applyFont="1" applyAlignment="1">
      <alignment horizontal="left" vertical="center" wrapText="1"/>
    </xf>
    <xf numFmtId="0" fontId="58" fillId="0" borderId="98" xfId="0" applyFont="1" applyBorder="1" applyAlignment="1">
      <alignment horizontal="left" vertical="center" wrapText="1"/>
    </xf>
    <xf numFmtId="0" fontId="58" fillId="0" borderId="0" xfId="0" applyFont="1" applyAlignment="1">
      <alignment horizontal="left" vertical="center"/>
    </xf>
    <xf numFmtId="0" fontId="58" fillId="0" borderId="98" xfId="0" applyFont="1" applyBorder="1" applyAlignment="1">
      <alignment horizontal="left" vertical="center"/>
    </xf>
    <xf numFmtId="0" fontId="17" fillId="3" borderId="13" xfId="0" applyFont="1" applyFill="1" applyBorder="1" applyAlignment="1">
      <alignment horizontal="left" wrapText="1"/>
    </xf>
    <xf numFmtId="0" fontId="17" fillId="3" borderId="16" xfId="0" applyFont="1" applyFill="1" applyBorder="1" applyAlignment="1">
      <alignment horizontal="left" wrapText="1"/>
    </xf>
    <xf numFmtId="0" fontId="17" fillId="3" borderId="10" xfId="0" applyFont="1" applyFill="1" applyBorder="1" applyAlignment="1">
      <alignment horizontal="center" wrapText="1"/>
    </xf>
    <xf numFmtId="0" fontId="17" fillId="3" borderId="11" xfId="0" applyFont="1" applyFill="1" applyBorder="1" applyAlignment="1">
      <alignment horizontal="center" wrapText="1"/>
    </xf>
    <xf numFmtId="0" fontId="17" fillId="3" borderId="13" xfId="0" applyFont="1" applyFill="1" applyBorder="1" applyAlignment="1">
      <alignment horizontal="center" wrapText="1"/>
    </xf>
    <xf numFmtId="0" fontId="17" fillId="3" borderId="12" xfId="0" applyFont="1" applyFill="1" applyBorder="1" applyAlignment="1">
      <alignment horizontal="center" wrapText="1"/>
    </xf>
    <xf numFmtId="0" fontId="13" fillId="11" borderId="6" xfId="0" applyNumberFormat="1" applyFont="1" applyFill="1" applyBorder="1" applyAlignment="1" applyProtection="1">
      <alignment horizontal="center" vertical="center"/>
      <protection locked="0"/>
    </xf>
    <xf numFmtId="0" fontId="13" fillId="11" borderId="77" xfId="0" applyNumberFormat="1" applyFont="1" applyFill="1" applyBorder="1" applyAlignment="1" applyProtection="1">
      <alignment horizontal="center" vertical="center"/>
      <protection locked="0"/>
    </xf>
    <xf numFmtId="0" fontId="13" fillId="11" borderId="0" xfId="0" applyNumberFormat="1" applyFont="1" applyFill="1" applyBorder="1" applyAlignment="1" applyProtection="1">
      <alignment horizontal="center" vertical="center"/>
      <protection locked="0"/>
    </xf>
    <xf numFmtId="0" fontId="13" fillId="11" borderId="22" xfId="0" applyNumberFormat="1" applyFont="1" applyFill="1" applyBorder="1" applyAlignment="1" applyProtection="1">
      <alignment horizontal="center" vertical="center"/>
      <protection locked="0"/>
    </xf>
    <xf numFmtId="0" fontId="13" fillId="11" borderId="5" xfId="0" applyNumberFormat="1" applyFont="1" applyFill="1" applyBorder="1" applyAlignment="1" applyProtection="1">
      <alignment horizontal="center" vertical="center"/>
      <protection locked="0"/>
    </xf>
    <xf numFmtId="0" fontId="13" fillId="11" borderId="63" xfId="0" applyNumberFormat="1" applyFont="1" applyFill="1" applyBorder="1" applyAlignment="1" applyProtection="1">
      <alignment horizontal="center" vertical="center"/>
      <protection locked="0"/>
    </xf>
    <xf numFmtId="0" fontId="34" fillId="11" borderId="85" xfId="0" applyNumberFormat="1" applyFont="1" applyFill="1" applyBorder="1" applyAlignment="1" applyProtection="1">
      <alignment horizontal="center" vertical="center"/>
      <protection locked="0"/>
    </xf>
    <xf numFmtId="0" fontId="34" fillId="11" borderId="6" xfId="0" applyNumberFormat="1" applyFont="1" applyFill="1" applyBorder="1" applyAlignment="1" applyProtection="1">
      <alignment horizontal="center" vertical="center"/>
      <protection locked="0"/>
    </xf>
    <xf numFmtId="0" fontId="34" fillId="11" borderId="77" xfId="0" applyNumberFormat="1" applyFont="1" applyFill="1" applyBorder="1" applyAlignment="1" applyProtection="1">
      <alignment horizontal="center" vertical="center"/>
      <protection locked="0"/>
    </xf>
    <xf numFmtId="0" fontId="34" fillId="11" borderId="24" xfId="0" applyNumberFormat="1" applyFont="1" applyFill="1" applyBorder="1" applyAlignment="1" applyProtection="1">
      <alignment horizontal="center" vertical="center"/>
      <protection locked="0"/>
    </xf>
    <xf numFmtId="0" fontId="34" fillId="11" borderId="0" xfId="0" applyNumberFormat="1" applyFont="1" applyFill="1" applyBorder="1" applyAlignment="1" applyProtection="1">
      <alignment horizontal="center" vertical="center"/>
      <protection locked="0"/>
    </xf>
    <xf numFmtId="0" fontId="34" fillId="11" borderId="22" xfId="0" applyNumberFormat="1" applyFont="1" applyFill="1" applyBorder="1" applyAlignment="1" applyProtection="1">
      <alignment horizontal="center" vertical="center"/>
      <protection locked="0"/>
    </xf>
    <xf numFmtId="0" fontId="34" fillId="11" borderId="92" xfId="0" applyNumberFormat="1" applyFont="1" applyFill="1" applyBorder="1" applyAlignment="1" applyProtection="1">
      <alignment horizontal="center" vertical="center"/>
      <protection locked="0"/>
    </xf>
    <xf numFmtId="0" fontId="34" fillId="11" borderId="5" xfId="0" applyNumberFormat="1" applyFont="1" applyFill="1" applyBorder="1" applyAlignment="1" applyProtection="1">
      <alignment horizontal="center" vertical="center"/>
      <protection locked="0"/>
    </xf>
    <xf numFmtId="0" fontId="34" fillId="11" borderId="63" xfId="0" applyNumberFormat="1" applyFont="1" applyFill="1" applyBorder="1" applyAlignment="1" applyProtection="1">
      <alignment horizontal="center" vertical="center"/>
      <protection locked="0"/>
    </xf>
    <xf numFmtId="3" fontId="13" fillId="11" borderId="85" xfId="0" applyNumberFormat="1" applyFont="1" applyFill="1" applyBorder="1" applyAlignment="1" applyProtection="1">
      <alignment horizontal="center" vertical="center"/>
      <protection locked="0"/>
    </xf>
    <xf numFmtId="3" fontId="13" fillId="11" borderId="6" xfId="0" applyNumberFormat="1" applyFont="1" applyFill="1" applyBorder="1" applyAlignment="1" applyProtection="1">
      <alignment horizontal="center" vertical="center"/>
      <protection locked="0"/>
    </xf>
    <xf numFmtId="3" fontId="13" fillId="11" borderId="77" xfId="0" applyNumberFormat="1" applyFont="1" applyFill="1" applyBorder="1" applyAlignment="1" applyProtection="1">
      <alignment horizontal="center" vertical="center"/>
      <protection locked="0"/>
    </xf>
    <xf numFmtId="3" fontId="13" fillId="11" borderId="24" xfId="0" applyNumberFormat="1" applyFont="1" applyFill="1" applyBorder="1" applyAlignment="1" applyProtection="1">
      <alignment horizontal="center" vertical="center"/>
      <protection locked="0"/>
    </xf>
    <xf numFmtId="3" fontId="13" fillId="11" borderId="0" xfId="0" applyNumberFormat="1" applyFont="1" applyFill="1" applyBorder="1" applyAlignment="1" applyProtection="1">
      <alignment horizontal="center" vertical="center"/>
      <protection locked="0"/>
    </xf>
    <xf numFmtId="3" fontId="13" fillId="11" borderId="22" xfId="0" applyNumberFormat="1" applyFont="1" applyFill="1" applyBorder="1" applyAlignment="1" applyProtection="1">
      <alignment horizontal="center" vertical="center"/>
      <protection locked="0"/>
    </xf>
    <xf numFmtId="3" fontId="13" fillId="11" borderId="92" xfId="0" applyNumberFormat="1" applyFont="1" applyFill="1" applyBorder="1" applyAlignment="1" applyProtection="1">
      <alignment horizontal="center" vertical="center"/>
      <protection locked="0"/>
    </xf>
    <xf numFmtId="3" fontId="13" fillId="11" borderId="5" xfId="0" applyNumberFormat="1" applyFont="1" applyFill="1" applyBorder="1" applyAlignment="1" applyProtection="1">
      <alignment horizontal="center" vertical="center"/>
      <protection locked="0"/>
    </xf>
    <xf numFmtId="3" fontId="13" fillId="11" borderId="63" xfId="0" applyNumberFormat="1" applyFont="1" applyFill="1" applyBorder="1" applyAlignment="1" applyProtection="1">
      <alignment horizontal="center" vertical="center"/>
      <protection locked="0"/>
    </xf>
    <xf numFmtId="0" fontId="13" fillId="11" borderId="85" xfId="0" applyNumberFormat="1" applyFont="1" applyFill="1" applyBorder="1" applyAlignment="1" applyProtection="1">
      <alignment horizontal="center" vertical="center"/>
      <protection locked="0"/>
    </xf>
    <xf numFmtId="0" fontId="13" fillId="11" borderId="24" xfId="0" applyNumberFormat="1" applyFont="1" applyFill="1" applyBorder="1" applyAlignment="1" applyProtection="1">
      <alignment horizontal="center" vertical="center"/>
      <protection locked="0"/>
    </xf>
    <xf numFmtId="0" fontId="13" fillId="11" borderId="92" xfId="0" applyNumberFormat="1" applyFont="1" applyFill="1" applyBorder="1" applyAlignment="1" applyProtection="1">
      <alignment horizontal="center" vertical="center"/>
      <protection locked="0"/>
    </xf>
    <xf numFmtId="0" fontId="13" fillId="0" borderId="85" xfId="0" applyNumberFormat="1" applyFont="1" applyFill="1" applyBorder="1" applyAlignment="1" applyProtection="1">
      <alignment horizontal="center" vertical="center"/>
      <protection locked="0"/>
    </xf>
    <xf numFmtId="0" fontId="13" fillId="0" borderId="6" xfId="0" applyNumberFormat="1" applyFont="1" applyFill="1" applyBorder="1" applyAlignment="1" applyProtection="1">
      <alignment horizontal="center" vertical="center"/>
      <protection locked="0"/>
    </xf>
    <xf numFmtId="0" fontId="13" fillId="0" borderId="77" xfId="0" applyNumberFormat="1" applyFont="1" applyFill="1" applyBorder="1" applyAlignment="1" applyProtection="1">
      <alignment horizontal="center" vertical="center"/>
      <protection locked="0"/>
    </xf>
    <xf numFmtId="3" fontId="13" fillId="0" borderId="85" xfId="0" applyNumberFormat="1" applyFont="1" applyFill="1" applyBorder="1" applyAlignment="1" applyProtection="1">
      <alignment horizontal="center" vertical="center"/>
      <protection locked="0"/>
    </xf>
    <xf numFmtId="3" fontId="13" fillId="0" borderId="6" xfId="0" applyNumberFormat="1" applyFont="1" applyFill="1" applyBorder="1" applyAlignment="1" applyProtection="1">
      <alignment horizontal="center" vertical="center"/>
      <protection locked="0"/>
    </xf>
    <xf numFmtId="3" fontId="13" fillId="0" borderId="77" xfId="0" applyNumberFormat="1" applyFont="1" applyFill="1" applyBorder="1" applyAlignment="1" applyProtection="1">
      <alignment horizontal="center" vertical="center"/>
      <protection locked="0"/>
    </xf>
    <xf numFmtId="0" fontId="34" fillId="0" borderId="85" xfId="0" applyNumberFormat="1" applyFont="1" applyFill="1" applyBorder="1" applyAlignment="1" applyProtection="1">
      <alignment horizontal="center" vertical="center"/>
      <protection locked="0"/>
    </xf>
    <xf numFmtId="0" fontId="34" fillId="0" borderId="6" xfId="0" applyNumberFormat="1" applyFont="1" applyFill="1" applyBorder="1" applyAlignment="1" applyProtection="1">
      <alignment horizontal="center" vertical="center"/>
      <protection locked="0"/>
    </xf>
    <xf numFmtId="0" fontId="34" fillId="0" borderId="77" xfId="0" applyNumberFormat="1" applyFont="1" applyFill="1" applyBorder="1" applyAlignment="1" applyProtection="1">
      <alignment horizontal="center" vertical="center"/>
      <protection locked="0"/>
    </xf>
    <xf numFmtId="3" fontId="13" fillId="0" borderId="57" xfId="0" applyNumberFormat="1" applyFont="1" applyFill="1" applyBorder="1" applyAlignment="1" applyProtection="1">
      <alignment horizontal="center" vertical="center"/>
      <protection locked="0"/>
    </xf>
    <xf numFmtId="3" fontId="4" fillId="11" borderId="0" xfId="0" applyNumberFormat="1" applyFont="1" applyFill="1" applyBorder="1" applyAlignment="1" applyProtection="1">
      <alignment horizontal="center"/>
    </xf>
    <xf numFmtId="3" fontId="4" fillId="11" borderId="22" xfId="0" applyNumberFormat="1" applyFont="1" applyFill="1" applyBorder="1" applyAlignment="1" applyProtection="1">
      <alignment horizontal="center"/>
    </xf>
    <xf numFmtId="3" fontId="4" fillId="0" borderId="0" xfId="0" applyNumberFormat="1" applyFont="1" applyFill="1" applyBorder="1" applyAlignment="1" applyProtection="1">
      <alignment horizontal="center"/>
    </xf>
    <xf numFmtId="3" fontId="4" fillId="0" borderId="22" xfId="0" applyNumberFormat="1" applyFont="1" applyFill="1" applyBorder="1" applyAlignment="1" applyProtection="1">
      <alignment horizontal="center"/>
    </xf>
    <xf numFmtId="3" fontId="4" fillId="0" borderId="23" xfId="0" applyNumberFormat="1" applyFont="1" applyBorder="1" applyAlignment="1" applyProtection="1">
      <alignment horizontal="center"/>
      <protection locked="0"/>
    </xf>
    <xf numFmtId="164" fontId="4" fillId="6" borderId="23" xfId="0" applyNumberFormat="1" applyFont="1" applyFill="1" applyBorder="1" applyAlignment="1">
      <alignment horizontal="center"/>
    </xf>
    <xf numFmtId="164" fontId="4" fillId="6" borderId="24" xfId="0" applyNumberFormat="1" applyFont="1" applyFill="1" applyBorder="1" applyAlignment="1">
      <alignment horizontal="center"/>
    </xf>
    <xf numFmtId="0" fontId="8" fillId="13" borderId="5" xfId="0" applyFont="1" applyFill="1" applyBorder="1" applyAlignment="1">
      <alignment horizontal="center" vertical="top"/>
    </xf>
    <xf numFmtId="0" fontId="9" fillId="13" borderId="6" xfId="0" applyFont="1" applyFill="1" applyBorder="1" applyAlignment="1">
      <alignment horizontal="center" wrapText="1"/>
    </xf>
    <xf numFmtId="0" fontId="9" fillId="13" borderId="0" xfId="0" applyFont="1" applyFill="1" applyAlignment="1">
      <alignment horizontal="center" wrapText="1"/>
    </xf>
    <xf numFmtId="0" fontId="53" fillId="0" borderId="90" xfId="5" applyFont="1" applyBorder="1" applyAlignment="1">
      <alignment horizontal="left" vertical="top" wrapText="1"/>
    </xf>
    <xf numFmtId="0" fontId="13" fillId="6" borderId="33" xfId="0" applyNumberFormat="1" applyFont="1" applyFill="1" applyBorder="1" applyAlignment="1" applyProtection="1">
      <alignment horizontal="center" vertical="center"/>
      <protection locked="0"/>
    </xf>
    <xf numFmtId="0" fontId="13" fillId="6" borderId="64" xfId="0" applyNumberFormat="1" applyFont="1" applyFill="1" applyBorder="1" applyAlignment="1" applyProtection="1">
      <alignment horizontal="center" vertical="center"/>
      <protection locked="0"/>
    </xf>
    <xf numFmtId="3" fontId="13" fillId="6" borderId="86" xfId="0" applyNumberFormat="1" applyFont="1" applyFill="1" applyBorder="1" applyAlignment="1" applyProtection="1">
      <alignment horizontal="center" vertical="center"/>
      <protection locked="0"/>
    </xf>
    <xf numFmtId="3" fontId="13" fillId="6" borderId="33" xfId="0" applyNumberFormat="1" applyFont="1" applyFill="1" applyBorder="1" applyAlignment="1" applyProtection="1">
      <alignment horizontal="center" vertical="center"/>
      <protection locked="0"/>
    </xf>
    <xf numFmtId="3" fontId="13" fillId="6" borderId="64" xfId="0" applyNumberFormat="1" applyFont="1" applyFill="1" applyBorder="1" applyAlignment="1" applyProtection="1">
      <alignment horizontal="center" vertical="center"/>
      <protection locked="0"/>
    </xf>
    <xf numFmtId="0" fontId="4" fillId="0" borderId="0" xfId="0" applyFont="1" applyAlignment="1">
      <alignment horizontal="right" vertical="center"/>
    </xf>
    <xf numFmtId="0" fontId="51" fillId="0" borderId="0" xfId="0" applyFont="1" applyFill="1" applyAlignment="1" applyProtection="1">
      <alignment horizontal="center" vertical="center"/>
      <protection locked="0"/>
    </xf>
    <xf numFmtId="0" fontId="4" fillId="0" borderId="0" xfId="0" applyFont="1" applyAlignment="1">
      <alignment horizontal="center" vertical="center"/>
    </xf>
    <xf numFmtId="0" fontId="9" fillId="8" borderId="6"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9" fillId="8" borderId="5" xfId="0" applyFont="1" applyFill="1" applyBorder="1" applyAlignment="1">
      <alignment horizontal="center" vertical="center" wrapText="1"/>
    </xf>
    <xf numFmtId="3" fontId="13" fillId="0" borderId="88" xfId="0" applyNumberFormat="1" applyFont="1" applyFill="1" applyBorder="1" applyAlignment="1" applyProtection="1">
      <alignment horizontal="center" vertical="center"/>
      <protection locked="0"/>
    </xf>
    <xf numFmtId="3" fontId="13" fillId="0" borderId="87" xfId="0" applyNumberFormat="1" applyFont="1" applyFill="1" applyBorder="1" applyAlignment="1" applyProtection="1">
      <alignment horizontal="center" vertical="center"/>
      <protection locked="0"/>
    </xf>
    <xf numFmtId="0" fontId="9" fillId="14" borderId="48" xfId="0" applyFont="1" applyFill="1" applyBorder="1" applyAlignment="1">
      <alignment horizontal="center" vertical="center" wrapText="1"/>
    </xf>
    <xf numFmtId="0" fontId="9" fillId="14" borderId="6" xfId="0" applyFont="1" applyFill="1" applyBorder="1" applyAlignment="1">
      <alignment horizontal="center" vertical="center" wrapText="1"/>
    </xf>
    <xf numFmtId="0" fontId="9" fillId="14" borderId="29" xfId="0" applyFont="1" applyFill="1" applyBorder="1" applyAlignment="1">
      <alignment horizontal="center" vertical="center" wrapText="1"/>
    </xf>
    <xf numFmtId="0" fontId="9" fillId="14" borderId="5" xfId="0" applyFont="1" applyFill="1" applyBorder="1" applyAlignment="1">
      <alignment horizontal="center" vertical="center" wrapText="1"/>
    </xf>
    <xf numFmtId="3" fontId="12" fillId="0" borderId="33" xfId="0" applyNumberFormat="1" applyFont="1" applyFill="1" applyBorder="1" applyAlignment="1">
      <alignment horizontal="center" vertical="center"/>
    </xf>
    <xf numFmtId="3" fontId="12" fillId="0" borderId="64" xfId="0" applyNumberFormat="1" applyFont="1" applyFill="1" applyBorder="1" applyAlignment="1">
      <alignment horizontal="center" vertical="center"/>
    </xf>
    <xf numFmtId="3" fontId="13" fillId="11" borderId="33" xfId="0" applyNumberFormat="1" applyFont="1" applyFill="1" applyBorder="1" applyAlignment="1" applyProtection="1">
      <alignment horizontal="center" vertical="center"/>
      <protection locked="0"/>
    </xf>
    <xf numFmtId="3" fontId="13" fillId="11" borderId="64" xfId="0" applyNumberFormat="1" applyFont="1" applyFill="1" applyBorder="1" applyAlignment="1" applyProtection="1">
      <alignment horizontal="center" vertical="center"/>
      <protection locked="0"/>
    </xf>
    <xf numFmtId="3" fontId="13" fillId="0" borderId="33" xfId="0" applyNumberFormat="1" applyFont="1" applyFill="1" applyBorder="1" applyAlignment="1" applyProtection="1">
      <alignment horizontal="center" vertical="center"/>
      <protection locked="0"/>
    </xf>
    <xf numFmtId="3" fontId="13" fillId="0" borderId="64" xfId="0" applyNumberFormat="1" applyFont="1" applyFill="1" applyBorder="1" applyAlignment="1" applyProtection="1">
      <alignment horizontal="center" vertical="center"/>
      <protection locked="0"/>
    </xf>
    <xf numFmtId="0" fontId="12" fillId="0" borderId="33" xfId="0" applyNumberFormat="1" applyFont="1" applyFill="1" applyBorder="1" applyAlignment="1" applyProtection="1">
      <alignment vertical="center"/>
    </xf>
    <xf numFmtId="0" fontId="12" fillId="0" borderId="64" xfId="0" applyNumberFormat="1" applyFont="1" applyFill="1" applyBorder="1" applyAlignment="1" applyProtection="1">
      <alignment vertical="center"/>
    </xf>
    <xf numFmtId="0" fontId="12" fillId="11" borderId="33" xfId="0" applyNumberFormat="1" applyFont="1" applyFill="1" applyBorder="1" applyAlignment="1" applyProtection="1">
      <alignment horizontal="center" vertical="center"/>
    </xf>
    <xf numFmtId="0" fontId="12" fillId="11" borderId="64" xfId="0" applyNumberFormat="1" applyFont="1" applyFill="1" applyBorder="1" applyAlignment="1" applyProtection="1">
      <alignment horizontal="center" vertical="center"/>
    </xf>
    <xf numFmtId="0" fontId="12" fillId="0" borderId="33" xfId="0" applyNumberFormat="1" applyFont="1" applyFill="1" applyBorder="1" applyAlignment="1" applyProtection="1">
      <alignment horizontal="center" vertical="center"/>
    </xf>
    <xf numFmtId="0" fontId="12" fillId="0" borderId="64" xfId="0" applyNumberFormat="1" applyFont="1" applyFill="1" applyBorder="1" applyAlignment="1" applyProtection="1">
      <alignment horizontal="center" vertical="center"/>
    </xf>
    <xf numFmtId="0" fontId="12" fillId="0" borderId="88" xfId="0" applyNumberFormat="1" applyFont="1" applyFill="1" applyBorder="1" applyAlignment="1" applyProtection="1">
      <alignment horizontal="center" vertical="center"/>
    </xf>
    <xf numFmtId="0" fontId="12" fillId="0" borderId="87" xfId="0" applyNumberFormat="1" applyFont="1" applyFill="1" applyBorder="1" applyAlignment="1" applyProtection="1">
      <alignment horizontal="center" vertical="center"/>
    </xf>
    <xf numFmtId="0" fontId="8" fillId="14" borderId="5" xfId="0" applyFont="1" applyFill="1" applyBorder="1" applyAlignment="1">
      <alignment horizontal="left" vertical="center"/>
    </xf>
    <xf numFmtId="0" fontId="8" fillId="14" borderId="5" xfId="0" applyFont="1" applyFill="1" applyBorder="1" applyAlignment="1">
      <alignment horizontal="center" vertical="center"/>
    </xf>
    <xf numFmtId="0" fontId="8" fillId="14" borderId="5" xfId="0" applyFont="1" applyFill="1" applyBorder="1" applyAlignment="1">
      <alignment horizontal="right" vertical="center"/>
    </xf>
    <xf numFmtId="0" fontId="9" fillId="14" borderId="83" xfId="0" applyFont="1" applyFill="1" applyBorder="1" applyAlignment="1">
      <alignment horizontal="center" vertical="center" wrapText="1"/>
    </xf>
    <xf numFmtId="0" fontId="12" fillId="0" borderId="33" xfId="0" applyNumberFormat="1" applyFont="1" applyFill="1" applyBorder="1" applyAlignment="1">
      <alignment horizontal="center" vertical="center"/>
    </xf>
    <xf numFmtId="0" fontId="12" fillId="0" borderId="64" xfId="0" applyNumberFormat="1" applyFont="1" applyFill="1" applyBorder="1" applyAlignment="1">
      <alignment horizontal="center" vertical="center"/>
    </xf>
    <xf numFmtId="165" fontId="13" fillId="11" borderId="33" xfId="0" applyNumberFormat="1" applyFont="1" applyFill="1" applyBorder="1" applyAlignment="1" applyProtection="1">
      <alignment horizontal="center" vertical="center"/>
      <protection locked="0"/>
    </xf>
    <xf numFmtId="165" fontId="13" fillId="11" borderId="64" xfId="0" applyNumberFormat="1" applyFont="1" applyFill="1" applyBorder="1" applyAlignment="1" applyProtection="1">
      <alignment horizontal="center" vertical="center"/>
      <protection locked="0"/>
    </xf>
    <xf numFmtId="165" fontId="13" fillId="0" borderId="33" xfId="0" applyNumberFormat="1" applyFont="1" applyFill="1" applyBorder="1" applyAlignment="1" applyProtection="1">
      <alignment horizontal="center" vertical="center"/>
      <protection locked="0"/>
    </xf>
    <xf numFmtId="165" fontId="13" fillId="0" borderId="64" xfId="0" applyNumberFormat="1" applyFont="1" applyFill="1" applyBorder="1" applyAlignment="1" applyProtection="1">
      <alignment horizontal="center" vertical="center"/>
      <protection locked="0"/>
    </xf>
    <xf numFmtId="3" fontId="12" fillId="0" borderId="86" xfId="0" applyNumberFormat="1" applyFont="1" applyFill="1" applyBorder="1" applyAlignment="1">
      <alignment horizontal="center" vertical="center"/>
    </xf>
    <xf numFmtId="3" fontId="13" fillId="11" borderId="86" xfId="0" applyNumberFormat="1" applyFont="1" applyFill="1" applyBorder="1" applyAlignment="1" applyProtection="1">
      <alignment horizontal="center" vertical="center"/>
      <protection locked="0"/>
    </xf>
    <xf numFmtId="3" fontId="13" fillId="0" borderId="86" xfId="0" applyNumberFormat="1" applyFont="1" applyFill="1" applyBorder="1" applyAlignment="1" applyProtection="1">
      <alignment horizontal="center" vertical="center"/>
      <protection locked="0"/>
    </xf>
    <xf numFmtId="165" fontId="31" fillId="0" borderId="86" xfId="0" applyNumberFormat="1" applyFont="1" applyFill="1" applyBorder="1" applyAlignment="1">
      <alignment horizontal="center" vertical="center"/>
    </xf>
    <xf numFmtId="165" fontId="31" fillId="0" borderId="33" xfId="0" applyNumberFormat="1" applyFont="1" applyFill="1" applyBorder="1" applyAlignment="1">
      <alignment horizontal="center" vertical="center"/>
    </xf>
    <xf numFmtId="165" fontId="13" fillId="11" borderId="86" xfId="0" applyNumberFormat="1" applyFont="1" applyFill="1" applyBorder="1" applyAlignment="1" applyProtection="1">
      <alignment horizontal="center" vertical="center"/>
      <protection locked="0"/>
    </xf>
    <xf numFmtId="165" fontId="13" fillId="0" borderId="86" xfId="0" applyNumberFormat="1" applyFont="1" applyFill="1" applyBorder="1" applyAlignment="1" applyProtection="1">
      <alignment horizontal="center" vertical="center"/>
      <protection locked="0"/>
    </xf>
    <xf numFmtId="0" fontId="13" fillId="11" borderId="33" xfId="0" applyNumberFormat="1" applyFont="1" applyFill="1" applyBorder="1" applyAlignment="1" applyProtection="1">
      <alignment horizontal="center" vertical="center"/>
      <protection locked="0"/>
    </xf>
    <xf numFmtId="0" fontId="13" fillId="11" borderId="64" xfId="0" applyNumberFormat="1" applyFont="1" applyFill="1" applyBorder="1" applyAlignment="1" applyProtection="1">
      <alignment horizontal="center" vertical="center"/>
      <protection locked="0"/>
    </xf>
    <xf numFmtId="0" fontId="31" fillId="0" borderId="86" xfId="0" applyNumberFormat="1" applyFont="1" applyFill="1" applyBorder="1" applyAlignment="1">
      <alignment horizontal="center" vertical="center"/>
    </xf>
    <xf numFmtId="0" fontId="31" fillId="0" borderId="33" xfId="0" applyNumberFormat="1" applyFont="1" applyFill="1" applyBorder="1" applyAlignment="1">
      <alignment horizontal="center" vertical="center"/>
    </xf>
    <xf numFmtId="0" fontId="31" fillId="0" borderId="64" xfId="0" applyNumberFormat="1" applyFont="1" applyFill="1" applyBorder="1" applyAlignment="1">
      <alignment horizontal="center" vertical="center"/>
    </xf>
    <xf numFmtId="0" fontId="13" fillId="11" borderId="86" xfId="0" applyNumberFormat="1" applyFont="1" applyFill="1" applyBorder="1" applyAlignment="1" applyProtection="1">
      <alignment horizontal="center" vertical="center"/>
      <protection locked="0"/>
    </xf>
    <xf numFmtId="0" fontId="13" fillId="0" borderId="86" xfId="0" applyNumberFormat="1" applyFont="1" applyFill="1" applyBorder="1" applyAlignment="1" applyProtection="1">
      <alignment horizontal="center" vertical="center"/>
      <protection locked="0"/>
    </xf>
    <xf numFmtId="0" fontId="13" fillId="0" borderId="33" xfId="0" applyNumberFormat="1" applyFont="1" applyFill="1" applyBorder="1" applyAlignment="1" applyProtection="1">
      <alignment horizontal="center" vertical="center"/>
      <protection locked="0"/>
    </xf>
    <xf numFmtId="0" fontId="13" fillId="0" borderId="64" xfId="0" applyNumberFormat="1" applyFont="1" applyFill="1" applyBorder="1" applyAlignment="1" applyProtection="1">
      <alignment horizontal="center" vertical="center"/>
      <protection locked="0"/>
    </xf>
    <xf numFmtId="0" fontId="9" fillId="14" borderId="30" xfId="0" applyFont="1" applyFill="1" applyBorder="1" applyAlignment="1">
      <alignment horizontal="center" vertical="center" wrapText="1"/>
    </xf>
    <xf numFmtId="0" fontId="8" fillId="8" borderId="5" xfId="0" applyFont="1" applyFill="1" applyBorder="1" applyAlignment="1">
      <alignment horizontal="right" vertical="center"/>
    </xf>
    <xf numFmtId="0" fontId="9" fillId="8" borderId="48" xfId="0" applyFont="1" applyFill="1" applyBorder="1" applyAlignment="1">
      <alignment horizontal="center" vertical="center" wrapText="1"/>
    </xf>
    <xf numFmtId="0" fontId="9" fillId="8" borderId="84" xfId="0" applyFont="1" applyFill="1" applyBorder="1" applyAlignment="1">
      <alignment horizontal="center" vertical="center" wrapText="1"/>
    </xf>
    <xf numFmtId="0" fontId="9" fillId="8" borderId="29" xfId="0" applyFont="1" applyFill="1" applyBorder="1" applyAlignment="1">
      <alignment horizontal="center" vertical="center" wrapText="1"/>
    </xf>
    <xf numFmtId="4" fontId="12" fillId="0" borderId="86" xfId="0" applyNumberFormat="1" applyFont="1" applyFill="1" applyBorder="1" applyAlignment="1">
      <alignment horizontal="center" vertical="center"/>
    </xf>
    <xf numFmtId="4" fontId="12" fillId="0" borderId="33" xfId="0" applyNumberFormat="1" applyFont="1" applyFill="1" applyBorder="1" applyAlignment="1">
      <alignment horizontal="center" vertical="center"/>
    </xf>
    <xf numFmtId="4" fontId="12" fillId="0" borderId="64" xfId="0" applyNumberFormat="1" applyFont="1" applyFill="1" applyBorder="1" applyAlignment="1">
      <alignment horizontal="center" vertical="center"/>
    </xf>
    <xf numFmtId="4" fontId="13" fillId="11" borderId="86" xfId="0" applyNumberFormat="1" applyFont="1" applyFill="1" applyBorder="1" applyAlignment="1" applyProtection="1">
      <alignment horizontal="center" vertical="center"/>
      <protection locked="0"/>
    </xf>
    <xf numFmtId="4" fontId="13" fillId="11" borderId="33" xfId="0" applyNumberFormat="1" applyFont="1" applyFill="1" applyBorder="1" applyAlignment="1" applyProtection="1">
      <alignment horizontal="center" vertical="center"/>
      <protection locked="0"/>
    </xf>
    <xf numFmtId="4" fontId="13" fillId="11" borderId="64" xfId="0" applyNumberFormat="1" applyFont="1" applyFill="1" applyBorder="1" applyAlignment="1" applyProtection="1">
      <alignment horizontal="center" vertical="center"/>
      <protection locked="0"/>
    </xf>
    <xf numFmtId="4" fontId="13" fillId="0" borderId="85" xfId="0" applyNumberFormat="1" applyFont="1" applyFill="1" applyBorder="1" applyAlignment="1" applyProtection="1">
      <alignment horizontal="center" vertical="center"/>
      <protection locked="0"/>
    </xf>
    <xf numFmtId="4" fontId="13" fillId="0" borderId="6" xfId="0" applyNumberFormat="1" applyFont="1" applyFill="1" applyBorder="1" applyAlignment="1" applyProtection="1">
      <alignment horizontal="center" vertical="center"/>
      <protection locked="0"/>
    </xf>
    <xf numFmtId="4" fontId="13" fillId="0" borderId="77" xfId="0" applyNumberFormat="1" applyFont="1" applyFill="1" applyBorder="1" applyAlignment="1" applyProtection="1">
      <alignment horizontal="center" vertical="center"/>
      <protection locked="0"/>
    </xf>
    <xf numFmtId="165" fontId="12" fillId="0" borderId="86" xfId="0" applyNumberFormat="1" applyFont="1" applyFill="1" applyBorder="1" applyAlignment="1">
      <alignment horizontal="center" vertical="center"/>
    </xf>
    <xf numFmtId="165" fontId="12" fillId="0" borderId="33" xfId="0" applyNumberFormat="1" applyFont="1" applyFill="1" applyBorder="1" applyAlignment="1">
      <alignment horizontal="center" vertical="center"/>
    </xf>
    <xf numFmtId="165" fontId="12" fillId="0" borderId="64" xfId="0" applyNumberFormat="1" applyFont="1" applyFill="1" applyBorder="1" applyAlignment="1">
      <alignment horizontal="center" vertical="center"/>
    </xf>
    <xf numFmtId="165" fontId="13" fillId="0" borderId="85" xfId="0" applyNumberFormat="1" applyFont="1" applyFill="1" applyBorder="1" applyAlignment="1" applyProtection="1">
      <alignment horizontal="center" vertical="center"/>
      <protection locked="0"/>
    </xf>
    <xf numFmtId="165" fontId="13" fillId="0" borderId="6" xfId="0" applyNumberFormat="1" applyFont="1" applyFill="1" applyBorder="1" applyAlignment="1" applyProtection="1">
      <alignment horizontal="center" vertical="center"/>
      <protection locked="0"/>
    </xf>
    <xf numFmtId="165" fontId="13" fillId="0" borderId="77" xfId="0" applyNumberFormat="1" applyFont="1" applyFill="1" applyBorder="1" applyAlignment="1" applyProtection="1">
      <alignment horizontal="center" vertical="center"/>
      <protection locked="0"/>
    </xf>
    <xf numFmtId="0" fontId="8" fillId="8" borderId="0" xfId="0" applyFont="1" applyFill="1" applyAlignment="1">
      <alignment horizontal="left" vertical="center"/>
    </xf>
    <xf numFmtId="0" fontId="8" fillId="8" borderId="0" xfId="0" applyFont="1" applyFill="1" applyAlignment="1">
      <alignment horizontal="right" vertical="center"/>
    </xf>
    <xf numFmtId="0" fontId="8" fillId="8" borderId="0" xfId="0" applyFont="1" applyFill="1" applyAlignment="1">
      <alignment horizontal="center" vertical="center" wrapText="1"/>
    </xf>
    <xf numFmtId="0" fontId="8" fillId="8" borderId="5" xfId="0" applyFont="1" applyFill="1" applyBorder="1" applyAlignment="1">
      <alignment horizontal="left" vertical="center"/>
    </xf>
    <xf numFmtId="0" fontId="8" fillId="8" borderId="5" xfId="0" applyFont="1" applyFill="1" applyBorder="1" applyAlignment="1">
      <alignment horizontal="center" vertical="center"/>
    </xf>
    <xf numFmtId="0" fontId="15" fillId="0" borderId="0" xfId="0" quotePrefix="1" applyFont="1" applyAlignment="1">
      <alignment horizontal="left" vertical="center"/>
    </xf>
    <xf numFmtId="0" fontId="9" fillId="8" borderId="48" xfId="0" applyNumberFormat="1" applyFont="1" applyFill="1" applyBorder="1" applyAlignment="1">
      <alignment horizontal="center" vertical="center" wrapText="1"/>
    </xf>
    <xf numFmtId="0" fontId="9" fillId="8" borderId="6" xfId="0" applyNumberFormat="1" applyFont="1" applyFill="1" applyBorder="1" applyAlignment="1">
      <alignment horizontal="center" vertical="center" wrapText="1"/>
    </xf>
    <xf numFmtId="3" fontId="13" fillId="0" borderId="85" xfId="0" applyNumberFormat="1" applyFont="1" applyFill="1" applyBorder="1" applyAlignment="1" applyProtection="1">
      <alignment vertical="center"/>
      <protection locked="0"/>
    </xf>
    <xf numFmtId="3" fontId="13" fillId="0" borderId="6" xfId="0" applyNumberFormat="1" applyFont="1" applyFill="1" applyBorder="1" applyAlignment="1" applyProtection="1">
      <alignment vertical="center"/>
      <protection locked="0"/>
    </xf>
    <xf numFmtId="3" fontId="13" fillId="0" borderId="77" xfId="0" applyNumberFormat="1" applyFont="1" applyFill="1" applyBorder="1" applyAlignment="1" applyProtection="1">
      <alignment vertical="center"/>
      <protection locked="0"/>
    </xf>
    <xf numFmtId="0" fontId="12" fillId="0" borderId="86" xfId="0" applyNumberFormat="1" applyFont="1" applyFill="1" applyBorder="1" applyAlignment="1">
      <alignment horizontal="center" vertical="center"/>
    </xf>
    <xf numFmtId="0" fontId="13" fillId="11" borderId="86" xfId="0" applyNumberFormat="1" applyFont="1" applyFill="1" applyBorder="1" applyAlignment="1" applyProtection="1">
      <alignment vertical="center"/>
      <protection locked="0"/>
    </xf>
    <xf numFmtId="0" fontId="13" fillId="11" borderId="33" xfId="0" applyNumberFormat="1" applyFont="1" applyFill="1" applyBorder="1" applyAlignment="1" applyProtection="1">
      <alignment vertical="center"/>
      <protection locked="0"/>
    </xf>
    <xf numFmtId="0" fontId="13" fillId="11" borderId="64" xfId="0" applyNumberFormat="1" applyFont="1" applyFill="1" applyBorder="1" applyAlignment="1" applyProtection="1">
      <alignment vertical="center"/>
      <protection locked="0"/>
    </xf>
    <xf numFmtId="0" fontId="13" fillId="0" borderId="85" xfId="0" applyNumberFormat="1" applyFont="1" applyFill="1" applyBorder="1" applyAlignment="1" applyProtection="1">
      <alignment vertical="center"/>
      <protection locked="0"/>
    </xf>
    <xf numFmtId="0" fontId="13" fillId="0" borderId="6" xfId="0" applyNumberFormat="1" applyFont="1" applyFill="1" applyBorder="1" applyAlignment="1" applyProtection="1">
      <alignment vertical="center"/>
      <protection locked="0"/>
    </xf>
    <xf numFmtId="0" fontId="13" fillId="0" borderId="77" xfId="0" applyNumberFormat="1" applyFont="1" applyFill="1" applyBorder="1" applyAlignment="1" applyProtection="1">
      <alignment vertical="center"/>
      <protection locked="0"/>
    </xf>
    <xf numFmtId="3" fontId="13" fillId="11" borderId="86" xfId="0" applyNumberFormat="1" applyFont="1" applyFill="1" applyBorder="1" applyAlignment="1" applyProtection="1">
      <alignment vertical="center"/>
      <protection locked="0"/>
    </xf>
    <xf numFmtId="3" fontId="13" fillId="11" borderId="33" xfId="0" applyNumberFormat="1" applyFont="1" applyFill="1" applyBorder="1" applyAlignment="1" applyProtection="1">
      <alignment vertical="center"/>
      <protection locked="0"/>
    </xf>
    <xf numFmtId="0" fontId="13" fillId="11" borderId="102" xfId="0" applyNumberFormat="1" applyFont="1" applyFill="1" applyBorder="1" applyAlignment="1" applyProtection="1">
      <alignment horizontal="center" vertical="center"/>
      <protection locked="0"/>
    </xf>
    <xf numFmtId="0" fontId="13" fillId="11" borderId="103" xfId="0" applyNumberFormat="1" applyFont="1" applyFill="1" applyBorder="1" applyAlignment="1" applyProtection="1">
      <alignment horizontal="center" vertical="center"/>
      <protection locked="0"/>
    </xf>
    <xf numFmtId="0" fontId="13" fillId="0" borderId="106" xfId="0" applyNumberFormat="1" applyFont="1" applyFill="1" applyBorder="1" applyAlignment="1" applyProtection="1">
      <alignment horizontal="center" vertical="center"/>
      <protection locked="0"/>
    </xf>
    <xf numFmtId="0" fontId="13" fillId="0" borderId="107" xfId="0" applyNumberFormat="1" applyFont="1" applyFill="1" applyBorder="1" applyAlignment="1" applyProtection="1">
      <alignment horizontal="center" vertical="center"/>
      <protection locked="0"/>
    </xf>
    <xf numFmtId="0" fontId="12" fillId="0" borderId="104" xfId="0" applyNumberFormat="1" applyFont="1" applyFill="1" applyBorder="1" applyAlignment="1">
      <alignment horizontal="center" vertical="center" wrapText="1"/>
    </xf>
    <xf numFmtId="0" fontId="12" fillId="0" borderId="105" xfId="0" applyNumberFormat="1" applyFont="1" applyFill="1" applyBorder="1" applyAlignment="1">
      <alignment horizontal="center" vertical="center" wrapText="1"/>
    </xf>
    <xf numFmtId="0" fontId="12" fillId="0" borderId="102" xfId="0" applyNumberFormat="1" applyFont="1" applyFill="1" applyBorder="1" applyAlignment="1">
      <alignment horizontal="center" vertical="center" wrapText="1"/>
    </xf>
    <xf numFmtId="0" fontId="12" fillId="0" borderId="103" xfId="0" applyNumberFormat="1" applyFont="1" applyFill="1" applyBorder="1" applyAlignment="1">
      <alignment horizontal="center" vertical="center" wrapText="1"/>
    </xf>
    <xf numFmtId="0" fontId="13" fillId="0" borderId="102" xfId="0" applyNumberFormat="1" applyFont="1" applyFill="1" applyBorder="1" applyAlignment="1" applyProtection="1">
      <alignment horizontal="center" vertical="center"/>
      <protection locked="0"/>
    </xf>
    <xf numFmtId="0" fontId="13" fillId="0" borderId="103" xfId="0" applyNumberFormat="1" applyFont="1" applyFill="1" applyBorder="1" applyAlignment="1" applyProtection="1">
      <alignment horizontal="center" vertical="center"/>
      <protection locked="0"/>
    </xf>
    <xf numFmtId="0" fontId="12" fillId="0" borderId="6" xfId="0" applyNumberFormat="1" applyFont="1" applyFill="1" applyBorder="1" applyAlignment="1">
      <alignment horizontal="center" vertical="center" wrapText="1"/>
    </xf>
    <xf numFmtId="0" fontId="12" fillId="0" borderId="77"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2" fillId="0" borderId="22" xfId="0" applyNumberFormat="1" applyFont="1" applyFill="1" applyBorder="1" applyAlignment="1">
      <alignment horizontal="center" vertical="center" wrapText="1"/>
    </xf>
    <xf numFmtId="0" fontId="12" fillId="0" borderId="5" xfId="0" applyNumberFormat="1" applyFont="1" applyFill="1" applyBorder="1" applyAlignment="1">
      <alignment horizontal="center" vertical="center" wrapText="1"/>
    </xf>
    <xf numFmtId="0" fontId="12" fillId="0" borderId="63" xfId="0" applyNumberFormat="1" applyFont="1" applyFill="1" applyBorder="1" applyAlignment="1">
      <alignment horizontal="center" vertical="center" wrapText="1"/>
    </xf>
    <xf numFmtId="0" fontId="31" fillId="0" borderId="85" xfId="0" applyNumberFormat="1" applyFont="1" applyFill="1" applyBorder="1" applyAlignment="1">
      <alignment horizontal="center" vertical="center" wrapText="1"/>
    </xf>
    <xf numFmtId="0" fontId="31" fillId="0" borderId="6" xfId="0" applyNumberFormat="1" applyFont="1" applyFill="1" applyBorder="1" applyAlignment="1">
      <alignment horizontal="center" vertical="center" wrapText="1"/>
    </xf>
    <xf numFmtId="0" fontId="31" fillId="0" borderId="77" xfId="0" applyNumberFormat="1" applyFont="1" applyFill="1" applyBorder="1" applyAlignment="1">
      <alignment horizontal="center" vertical="center" wrapText="1"/>
    </xf>
    <xf numFmtId="0" fontId="31" fillId="0" borderId="24" xfId="0" applyNumberFormat="1" applyFont="1" applyFill="1" applyBorder="1" applyAlignment="1">
      <alignment horizontal="center" vertical="center" wrapText="1"/>
    </xf>
    <xf numFmtId="0" fontId="31" fillId="0" borderId="0" xfId="0" applyNumberFormat="1" applyFont="1" applyFill="1" applyBorder="1" applyAlignment="1">
      <alignment horizontal="center" vertical="center" wrapText="1"/>
    </xf>
    <xf numFmtId="0" fontId="31" fillId="0" borderId="22" xfId="0" applyNumberFormat="1" applyFont="1" applyFill="1" applyBorder="1" applyAlignment="1">
      <alignment horizontal="center" vertical="center" wrapText="1"/>
    </xf>
    <xf numFmtId="0" fontId="31" fillId="0" borderId="92" xfId="0" applyNumberFormat="1" applyFont="1" applyFill="1" applyBorder="1" applyAlignment="1">
      <alignment horizontal="center" vertical="center" wrapText="1"/>
    </xf>
    <xf numFmtId="0" fontId="31" fillId="0" borderId="5" xfId="0" applyNumberFormat="1" applyFont="1" applyFill="1" applyBorder="1" applyAlignment="1">
      <alignment horizontal="center" vertical="center" wrapText="1"/>
    </xf>
    <xf numFmtId="0" fontId="31" fillId="0" borderId="63" xfId="0" applyNumberFormat="1" applyFont="1" applyFill="1" applyBorder="1" applyAlignment="1">
      <alignment horizontal="center" vertical="center" wrapText="1"/>
    </xf>
    <xf numFmtId="3" fontId="12" fillId="0" borderId="85" xfId="0" applyNumberFormat="1" applyFont="1" applyFill="1" applyBorder="1" applyAlignment="1">
      <alignment horizontal="center" vertical="center" wrapText="1"/>
    </xf>
    <xf numFmtId="3" fontId="12" fillId="0" borderId="6" xfId="0" applyNumberFormat="1" applyFont="1" applyFill="1" applyBorder="1" applyAlignment="1">
      <alignment horizontal="center" vertical="center" wrapText="1"/>
    </xf>
    <xf numFmtId="3" fontId="12" fillId="0" borderId="77" xfId="0" applyNumberFormat="1" applyFont="1" applyFill="1" applyBorder="1" applyAlignment="1">
      <alignment horizontal="center" vertical="center" wrapText="1"/>
    </xf>
    <xf numFmtId="3" fontId="12" fillId="0" borderId="24" xfId="0"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3" fontId="12" fillId="0" borderId="22" xfId="0" applyNumberFormat="1" applyFont="1" applyFill="1" applyBorder="1" applyAlignment="1">
      <alignment horizontal="center" vertical="center" wrapText="1"/>
    </xf>
    <xf numFmtId="3" fontId="12" fillId="0" borderId="92" xfId="0" applyNumberFormat="1" applyFont="1" applyFill="1" applyBorder="1" applyAlignment="1">
      <alignment horizontal="center" vertical="center" wrapText="1"/>
    </xf>
    <xf numFmtId="3" fontId="12" fillId="0" borderId="5" xfId="0" applyNumberFormat="1" applyFont="1" applyFill="1" applyBorder="1" applyAlignment="1">
      <alignment horizontal="center" vertical="center" wrapText="1"/>
    </xf>
    <xf numFmtId="3" fontId="12" fillId="0" borderId="63" xfId="0" applyNumberFormat="1" applyFont="1" applyFill="1" applyBorder="1" applyAlignment="1">
      <alignment horizontal="center" vertical="center" wrapText="1"/>
    </xf>
    <xf numFmtId="0" fontId="12" fillId="0" borderId="85"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92" xfId="0" applyNumberFormat="1" applyFont="1" applyFill="1" applyBorder="1" applyAlignment="1">
      <alignment horizontal="center" vertical="center" wrapText="1"/>
    </xf>
    <xf numFmtId="0" fontId="9" fillId="8" borderId="83" xfId="0" applyFont="1" applyFill="1" applyBorder="1" applyAlignment="1">
      <alignment horizontal="center" vertical="center" wrapText="1"/>
    </xf>
    <xf numFmtId="0" fontId="9" fillId="8" borderId="40" xfId="0" applyFont="1" applyFill="1" applyBorder="1" applyAlignment="1">
      <alignment horizontal="center" vertical="center" wrapText="1"/>
    </xf>
    <xf numFmtId="0" fontId="9" fillId="8" borderId="30" xfId="0" applyFont="1" applyFill="1" applyBorder="1" applyAlignment="1">
      <alignment horizontal="center" vertical="center" wrapText="1"/>
    </xf>
    <xf numFmtId="0" fontId="34" fillId="11" borderId="86" xfId="0" applyNumberFormat="1" applyFont="1" applyFill="1" applyBorder="1" applyAlignment="1" applyProtection="1">
      <alignment horizontal="center" vertical="center"/>
      <protection locked="0"/>
    </xf>
    <xf numFmtId="0" fontId="34" fillId="11" borderId="33" xfId="0" applyNumberFormat="1" applyFont="1" applyFill="1" applyBorder="1" applyAlignment="1" applyProtection="1">
      <alignment horizontal="center" vertical="center"/>
      <protection locked="0"/>
    </xf>
    <xf numFmtId="0" fontId="34" fillId="11" borderId="64" xfId="0" applyNumberFormat="1" applyFont="1" applyFill="1" applyBorder="1" applyAlignment="1" applyProtection="1">
      <alignment horizontal="center" vertical="center"/>
      <protection locked="0"/>
    </xf>
    <xf numFmtId="3" fontId="13" fillId="11" borderId="64" xfId="0" applyNumberFormat="1" applyFont="1" applyFill="1" applyBorder="1" applyAlignment="1" applyProtection="1">
      <alignment vertical="center"/>
      <protection locked="0"/>
    </xf>
    <xf numFmtId="165" fontId="13" fillId="11" borderId="57" xfId="0" applyNumberFormat="1" applyFont="1" applyFill="1" applyBorder="1" applyAlignment="1" applyProtection="1">
      <alignment horizontal="center" vertical="center"/>
      <protection locked="0"/>
    </xf>
    <xf numFmtId="3" fontId="13" fillId="11" borderId="57" xfId="0" applyNumberFormat="1" applyFont="1" applyFill="1" applyBorder="1" applyAlignment="1" applyProtection="1">
      <alignment horizontal="center" vertical="center"/>
      <protection locked="0"/>
    </xf>
    <xf numFmtId="0" fontId="13" fillId="0" borderId="77" xfId="0" applyFont="1" applyFill="1" applyBorder="1" applyAlignment="1" applyProtection="1">
      <alignment horizontal="center" vertical="center"/>
      <protection locked="0"/>
    </xf>
    <xf numFmtId="0" fontId="13" fillId="0" borderId="57" xfId="0" applyFont="1" applyFill="1" applyBorder="1" applyAlignment="1" applyProtection="1">
      <alignment horizontal="center" vertical="center"/>
      <protection locked="0"/>
    </xf>
    <xf numFmtId="165" fontId="13" fillId="0" borderId="57" xfId="0" applyNumberFormat="1" applyFont="1" applyFill="1" applyBorder="1" applyAlignment="1" applyProtection="1">
      <alignment horizontal="center" vertical="center"/>
      <protection locked="0"/>
    </xf>
    <xf numFmtId="3" fontId="12" fillId="0" borderId="57" xfId="0" applyNumberFormat="1" applyFont="1" applyFill="1" applyBorder="1" applyAlignment="1">
      <alignment horizontal="center" vertical="center"/>
    </xf>
    <xf numFmtId="3" fontId="12" fillId="0" borderId="85" xfId="0" applyNumberFormat="1" applyFont="1" applyFill="1" applyBorder="1" applyAlignment="1">
      <alignment horizontal="center" vertical="center"/>
    </xf>
    <xf numFmtId="0" fontId="12" fillId="0" borderId="77" xfId="0" applyFont="1" applyFill="1" applyBorder="1" applyAlignment="1">
      <alignment horizontal="center" vertical="center"/>
    </xf>
    <xf numFmtId="0" fontId="12" fillId="0" borderId="57" xfId="0" applyFont="1" applyFill="1" applyBorder="1" applyAlignment="1">
      <alignment horizontal="center" vertical="center"/>
    </xf>
    <xf numFmtId="165" fontId="12" fillId="0" borderId="57" xfId="0" applyNumberFormat="1" applyFont="1" applyFill="1" applyBorder="1" applyAlignment="1">
      <alignment horizontal="center" vertical="center"/>
    </xf>
    <xf numFmtId="0" fontId="13" fillId="11" borderId="77" xfId="0" applyFont="1" applyFill="1" applyBorder="1" applyAlignment="1" applyProtection="1">
      <alignment horizontal="center" vertical="center"/>
      <protection locked="0"/>
    </xf>
    <xf numFmtId="0" fontId="13" fillId="11" borderId="57" xfId="0" applyFont="1" applyFill="1" applyBorder="1" applyAlignment="1" applyProtection="1">
      <alignment horizontal="center" vertical="center"/>
      <protection locked="0"/>
    </xf>
    <xf numFmtId="0" fontId="9" fillId="8" borderId="32" xfId="0" applyFont="1" applyFill="1" applyBorder="1" applyAlignment="1">
      <alignment horizontal="center" vertical="center"/>
    </xf>
    <xf numFmtId="0" fontId="9" fillId="8" borderId="33" xfId="0" applyFont="1" applyFill="1" applyBorder="1" applyAlignment="1">
      <alignment horizontal="center" vertical="center"/>
    </xf>
    <xf numFmtId="0" fontId="9" fillId="8" borderId="0" xfId="0" applyFont="1" applyFill="1" applyAlignment="1">
      <alignment horizontal="center" vertical="center" wrapText="1"/>
    </xf>
    <xf numFmtId="0" fontId="12" fillId="0" borderId="43"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2" xfId="0" applyFont="1" applyBorder="1" applyAlignment="1">
      <alignment horizontal="center" vertical="center" wrapText="1"/>
    </xf>
    <xf numFmtId="0" fontId="46" fillId="0" borderId="24" xfId="0" applyFont="1" applyBorder="1" applyAlignment="1" applyProtection="1">
      <alignment horizontal="center" vertical="center" wrapText="1"/>
      <protection locked="0"/>
    </xf>
    <xf numFmtId="0" fontId="46" fillId="0" borderId="0" xfId="0" applyFont="1" applyBorder="1" applyAlignment="1" applyProtection="1">
      <alignment horizontal="center" vertical="center" wrapText="1"/>
      <protection locked="0"/>
    </xf>
    <xf numFmtId="0" fontId="46" fillId="0" borderId="22" xfId="0" applyFont="1" applyBorder="1" applyAlignment="1" applyProtection="1">
      <alignment horizontal="center" vertical="center" wrapText="1"/>
      <protection locked="0"/>
    </xf>
    <xf numFmtId="0" fontId="46" fillId="0" borderId="61" xfId="0" applyFont="1" applyBorder="1" applyAlignment="1" applyProtection="1">
      <alignment horizontal="center" vertical="center" wrapText="1"/>
      <protection locked="0"/>
    </xf>
    <xf numFmtId="0" fontId="46" fillId="0" borderId="43" xfId="0" applyFont="1" applyBorder="1" applyAlignment="1" applyProtection="1">
      <alignment horizontal="center" vertical="center" wrapText="1"/>
      <protection locked="0"/>
    </xf>
    <xf numFmtId="0" fontId="46" fillId="0" borderId="59" xfId="0" applyFont="1" applyBorder="1" applyAlignment="1" applyProtection="1">
      <alignment horizontal="center" vertical="center" wrapText="1"/>
      <protection locked="0"/>
    </xf>
    <xf numFmtId="0" fontId="13" fillId="0" borderId="60" xfId="0" applyFont="1" applyBorder="1" applyAlignment="1" applyProtection="1">
      <alignment horizontal="center" vertical="center" wrapText="1"/>
      <protection locked="0"/>
    </xf>
    <xf numFmtId="0" fontId="13" fillId="0" borderId="23" xfId="0" applyFont="1" applyBorder="1" applyAlignment="1" applyProtection="1">
      <alignment horizontal="center" vertical="center" wrapText="1"/>
      <protection locked="0"/>
    </xf>
    <xf numFmtId="0" fontId="13" fillId="0" borderId="61" xfId="0" applyFont="1" applyBorder="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0" fontId="9" fillId="8" borderId="6" xfId="0" applyFont="1" applyFill="1" applyBorder="1" applyAlignment="1">
      <alignment horizontal="center" vertical="center"/>
    </xf>
    <xf numFmtId="0" fontId="9" fillId="8" borderId="0" xfId="0" applyFont="1" applyFill="1" applyAlignment="1">
      <alignment horizontal="center" vertical="center"/>
    </xf>
    <xf numFmtId="0" fontId="9" fillId="8" borderId="42" xfId="0" applyFont="1" applyFill="1" applyBorder="1" applyAlignment="1">
      <alignment horizontal="center" vertical="center" wrapText="1"/>
    </xf>
    <xf numFmtId="0" fontId="9" fillId="8" borderId="34" xfId="0" applyFont="1" applyFill="1" applyBorder="1" applyAlignment="1">
      <alignment horizontal="center" vertical="center"/>
    </xf>
    <xf numFmtId="0" fontId="45" fillId="11" borderId="43" xfId="0" applyFont="1" applyFill="1" applyBorder="1" applyAlignment="1">
      <alignment horizontal="center" vertical="center" wrapText="1"/>
    </xf>
    <xf numFmtId="0" fontId="45" fillId="11" borderId="59" xfId="0" applyFont="1" applyFill="1" applyBorder="1" applyAlignment="1">
      <alignment horizontal="center" vertical="center" wrapText="1"/>
    </xf>
    <xf numFmtId="0" fontId="45" fillId="11" borderId="0" xfId="0" applyFont="1" applyFill="1" applyBorder="1" applyAlignment="1">
      <alignment horizontal="center" vertical="center" wrapText="1"/>
    </xf>
    <xf numFmtId="0" fontId="45" fillId="11" borderId="22" xfId="0" applyFont="1" applyFill="1" applyBorder="1" applyAlignment="1">
      <alignment horizontal="center" vertical="center" wrapText="1"/>
    </xf>
    <xf numFmtId="0" fontId="45" fillId="11" borderId="39" xfId="0" applyFont="1" applyFill="1" applyBorder="1" applyAlignment="1">
      <alignment horizontal="center" vertical="center" wrapText="1"/>
    </xf>
    <xf numFmtId="0" fontId="45" fillId="11" borderId="55" xfId="0" applyFont="1" applyFill="1" applyBorder="1" applyAlignment="1">
      <alignment horizontal="center" vertical="center" wrapText="1"/>
    </xf>
    <xf numFmtId="0" fontId="12" fillId="11" borderId="44" xfId="0" applyFont="1" applyFill="1" applyBorder="1" applyAlignment="1">
      <alignment horizontal="left" wrapText="1"/>
    </xf>
    <xf numFmtId="0" fontId="12" fillId="11" borderId="45" xfId="0" applyFont="1" applyFill="1" applyBorder="1" applyAlignment="1">
      <alignment horizontal="left" wrapText="1"/>
    </xf>
    <xf numFmtId="0" fontId="12" fillId="11" borderId="46" xfId="0" applyFont="1" applyFill="1" applyBorder="1" applyAlignment="1">
      <alignment horizontal="left" wrapText="1"/>
    </xf>
    <xf numFmtId="3" fontId="12" fillId="11" borderId="0" xfId="0" applyNumberFormat="1" applyFont="1" applyFill="1" applyBorder="1" applyAlignment="1">
      <alignment horizontal="left" wrapText="1"/>
    </xf>
    <xf numFmtId="3" fontId="12" fillId="11" borderId="22" xfId="0" applyNumberFormat="1" applyFont="1" applyFill="1" applyBorder="1" applyAlignment="1">
      <alignment horizontal="left" wrapText="1"/>
    </xf>
    <xf numFmtId="3" fontId="12" fillId="11" borderId="48" xfId="0" applyNumberFormat="1" applyFont="1" applyFill="1" applyBorder="1" applyAlignment="1">
      <alignment horizontal="left" wrapText="1"/>
    </xf>
    <xf numFmtId="3" fontId="12" fillId="11" borderId="6" xfId="0" applyNumberFormat="1" applyFont="1" applyFill="1" applyBorder="1" applyAlignment="1">
      <alignment horizontal="left" wrapText="1"/>
    </xf>
    <xf numFmtId="3" fontId="12" fillId="11" borderId="77" xfId="0" applyNumberFormat="1" applyFont="1" applyFill="1" applyBorder="1" applyAlignment="1">
      <alignment horizontal="left" wrapText="1"/>
    </xf>
    <xf numFmtId="4" fontId="12" fillId="11" borderId="54" xfId="0" applyNumberFormat="1" applyFont="1" applyFill="1" applyBorder="1" applyAlignment="1">
      <alignment horizontal="left" wrapText="1"/>
    </xf>
    <xf numFmtId="4" fontId="12" fillId="11" borderId="39" xfId="0" applyNumberFormat="1" applyFont="1" applyFill="1" applyBorder="1" applyAlignment="1">
      <alignment horizontal="left" wrapText="1"/>
    </xf>
    <xf numFmtId="4" fontId="12" fillId="11" borderId="55" xfId="0" applyNumberFormat="1" applyFont="1" applyFill="1" applyBorder="1" applyAlignment="1">
      <alignment horizontal="left" wrapText="1"/>
    </xf>
    <xf numFmtId="0" fontId="13" fillId="11" borderId="60" xfId="0" applyFont="1" applyFill="1" applyBorder="1" applyAlignment="1" applyProtection="1">
      <alignment horizontal="center" vertical="center" wrapText="1"/>
      <protection locked="0"/>
    </xf>
    <xf numFmtId="0" fontId="13" fillId="11" borderId="23" xfId="0" applyFont="1" applyFill="1" applyBorder="1" applyAlignment="1" applyProtection="1">
      <alignment horizontal="center" vertical="center" wrapText="1"/>
      <protection locked="0"/>
    </xf>
    <xf numFmtId="0" fontId="13" fillId="11" borderId="56" xfId="0" applyFont="1" applyFill="1" applyBorder="1" applyAlignment="1" applyProtection="1">
      <alignment horizontal="center" vertical="center" wrapText="1"/>
      <protection locked="0"/>
    </xf>
    <xf numFmtId="0" fontId="13" fillId="11" borderId="61" xfId="0" applyFont="1" applyFill="1" applyBorder="1" applyAlignment="1" applyProtection="1">
      <alignment horizontal="center" vertical="center" wrapText="1"/>
      <protection locked="0"/>
    </xf>
    <xf numFmtId="0" fontId="13" fillId="11" borderId="24" xfId="0" applyFont="1" applyFill="1" applyBorder="1" applyAlignment="1" applyProtection="1">
      <alignment horizontal="center" vertical="center" wrapText="1"/>
      <protection locked="0"/>
    </xf>
    <xf numFmtId="0" fontId="13" fillId="11" borderId="58" xfId="0" applyFont="1" applyFill="1" applyBorder="1" applyAlignment="1" applyProtection="1">
      <alignment horizontal="center" vertical="center" wrapText="1"/>
      <protection locked="0"/>
    </xf>
    <xf numFmtId="3" fontId="12" fillId="11" borderId="44" xfId="0" applyNumberFormat="1" applyFont="1" applyFill="1" applyBorder="1" applyAlignment="1">
      <alignment horizontal="left" shrinkToFit="1"/>
    </xf>
    <xf numFmtId="3" fontId="12" fillId="11" borderId="45" xfId="0" applyNumberFormat="1" applyFont="1" applyFill="1" applyBorder="1" applyAlignment="1">
      <alignment horizontal="left" shrinkToFit="1"/>
    </xf>
    <xf numFmtId="3" fontId="12" fillId="11" borderId="69" xfId="0" applyNumberFormat="1" applyFont="1" applyFill="1" applyBorder="1" applyAlignment="1">
      <alignment horizontal="left" shrinkToFit="1"/>
    </xf>
    <xf numFmtId="4" fontId="12" fillId="11" borderId="44" xfId="0" applyNumberFormat="1" applyFont="1" applyFill="1" applyBorder="1" applyAlignment="1">
      <alignment horizontal="left" wrapText="1"/>
    </xf>
    <xf numFmtId="4" fontId="12" fillId="11" borderId="45" xfId="0" applyNumberFormat="1" applyFont="1" applyFill="1" applyBorder="1" applyAlignment="1">
      <alignment horizontal="left" wrapText="1"/>
    </xf>
    <xf numFmtId="4" fontId="12" fillId="11" borderId="69" xfId="0" applyNumberFormat="1" applyFont="1" applyFill="1" applyBorder="1" applyAlignment="1">
      <alignment horizontal="left" wrapText="1"/>
    </xf>
    <xf numFmtId="0" fontId="12" fillId="11" borderId="43" xfId="0" applyFont="1" applyFill="1" applyBorder="1" applyAlignment="1">
      <alignment horizontal="left" wrapText="1"/>
    </xf>
    <xf numFmtId="0" fontId="12" fillId="11" borderId="0" xfId="0" applyFont="1" applyFill="1" applyBorder="1" applyAlignment="1">
      <alignment horizontal="left" wrapText="1"/>
    </xf>
    <xf numFmtId="0" fontId="12" fillId="11" borderId="59" xfId="0" applyFont="1" applyFill="1" applyBorder="1" applyAlignment="1">
      <alignment horizontal="left" wrapText="1"/>
    </xf>
    <xf numFmtId="3" fontId="43" fillId="11" borderId="48" xfId="0" applyNumberFormat="1" applyFont="1" applyFill="1" applyBorder="1" applyAlignment="1">
      <alignment horizontal="left" wrapText="1"/>
    </xf>
    <xf numFmtId="3" fontId="43" fillId="11" borderId="6" xfId="0" applyNumberFormat="1" applyFont="1" applyFill="1" applyBorder="1" applyAlignment="1">
      <alignment horizontal="left" wrapText="1"/>
    </xf>
    <xf numFmtId="3" fontId="43" fillId="11" borderId="77" xfId="0" applyNumberFormat="1" applyFont="1" applyFill="1" applyBorder="1" applyAlignment="1">
      <alignment horizontal="left" wrapText="1"/>
    </xf>
    <xf numFmtId="4" fontId="12" fillId="11" borderId="46" xfId="0" applyNumberFormat="1" applyFont="1" applyFill="1" applyBorder="1" applyAlignment="1">
      <alignment horizontal="left" wrapText="1"/>
    </xf>
    <xf numFmtId="4" fontId="50" fillId="11" borderId="51" xfId="0" applyNumberFormat="1" applyFont="1" applyFill="1" applyBorder="1" applyAlignment="1" applyProtection="1">
      <alignment horizontal="center" shrinkToFit="1"/>
      <protection locked="0"/>
    </xf>
    <xf numFmtId="4" fontId="50" fillId="11" borderId="52" xfId="0" applyNumberFormat="1" applyFont="1" applyFill="1" applyBorder="1" applyAlignment="1" applyProtection="1">
      <alignment horizontal="center" shrinkToFit="1"/>
      <protection locked="0"/>
    </xf>
    <xf numFmtId="4" fontId="50" fillId="11" borderId="82" xfId="0" applyNumberFormat="1" applyFont="1" applyFill="1" applyBorder="1" applyAlignment="1" applyProtection="1">
      <alignment horizontal="center" shrinkToFit="1"/>
      <protection locked="0"/>
    </xf>
    <xf numFmtId="0" fontId="12" fillId="11" borderId="69" xfId="0" applyFont="1" applyFill="1" applyBorder="1" applyAlignment="1">
      <alignment horizontal="left" wrapText="1"/>
    </xf>
    <xf numFmtId="0" fontId="45" fillId="0" borderId="43" xfId="0" applyFont="1" applyBorder="1" applyAlignment="1">
      <alignment horizontal="center" vertical="center" wrapText="1"/>
    </xf>
    <xf numFmtId="0" fontId="45" fillId="0" borderId="59"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39" xfId="0" applyFont="1" applyBorder="1" applyAlignment="1">
      <alignment horizontal="center" vertical="center" wrapText="1"/>
    </xf>
    <xf numFmtId="0" fontId="45" fillId="0" borderId="55" xfId="0" applyFont="1" applyBorder="1" applyAlignment="1">
      <alignment horizontal="center" vertical="center" wrapText="1"/>
    </xf>
    <xf numFmtId="0" fontId="12" fillId="0" borderId="29" xfId="0" applyFont="1" applyBorder="1" applyAlignment="1">
      <alignment horizontal="left" wrapText="1"/>
    </xf>
    <xf numFmtId="0" fontId="12" fillId="0" borderId="5" xfId="0" applyFont="1" applyBorder="1" applyAlignment="1">
      <alignment horizontal="left" wrapText="1"/>
    </xf>
    <xf numFmtId="0" fontId="12" fillId="0" borderId="30" xfId="0" applyFont="1" applyBorder="1" applyAlignment="1">
      <alignment horizontal="left" wrapText="1"/>
    </xf>
    <xf numFmtId="3" fontId="12" fillId="0" borderId="29" xfId="0" applyNumberFormat="1" applyFont="1" applyBorder="1" applyAlignment="1">
      <alignment horizontal="left" wrapText="1"/>
    </xf>
    <xf numFmtId="3" fontId="12" fillId="0" borderId="5" xfId="0" applyNumberFormat="1" applyFont="1" applyBorder="1" applyAlignment="1">
      <alignment horizontal="left" wrapText="1"/>
    </xf>
    <xf numFmtId="3" fontId="12" fillId="0" borderId="63" xfId="0" applyNumberFormat="1" applyFont="1" applyBorder="1" applyAlignment="1">
      <alignment horizontal="left" wrapText="1"/>
    </xf>
    <xf numFmtId="3" fontId="12" fillId="0" borderId="32" xfId="0" applyNumberFormat="1" applyFont="1" applyBorder="1" applyAlignment="1">
      <alignment horizontal="left" wrapText="1"/>
    </xf>
    <xf numFmtId="3" fontId="12" fillId="0" borderId="33" xfId="0" applyNumberFormat="1" applyFont="1" applyBorder="1" applyAlignment="1">
      <alignment horizontal="left" wrapText="1"/>
    </xf>
    <xf numFmtId="3" fontId="12" fillId="0" borderId="64" xfId="0" applyNumberFormat="1" applyFont="1" applyBorder="1" applyAlignment="1">
      <alignment horizontal="left" wrapText="1"/>
    </xf>
    <xf numFmtId="4" fontId="12" fillId="0" borderId="29" xfId="0" applyNumberFormat="1" applyFont="1" applyBorder="1" applyAlignment="1">
      <alignment horizontal="left" wrapText="1"/>
    </xf>
    <xf numFmtId="4" fontId="12" fillId="0" borderId="5" xfId="0" applyNumberFormat="1" applyFont="1" applyBorder="1" applyAlignment="1">
      <alignment horizontal="left" wrapText="1"/>
    </xf>
    <xf numFmtId="4" fontId="12" fillId="0" borderId="63" xfId="0" applyNumberFormat="1" applyFont="1" applyBorder="1" applyAlignment="1">
      <alignment horizontal="left" wrapText="1"/>
    </xf>
    <xf numFmtId="0" fontId="13" fillId="0" borderId="56" xfId="0" applyFont="1" applyBorder="1" applyAlignment="1" applyProtection="1">
      <alignment horizontal="center" vertical="center" wrapText="1"/>
      <protection locked="0"/>
    </xf>
    <xf numFmtId="0" fontId="13" fillId="0" borderId="58" xfId="0" applyFont="1" applyBorder="1" applyAlignment="1" applyProtection="1">
      <alignment horizontal="center" vertical="center" wrapText="1"/>
      <protection locked="0"/>
    </xf>
    <xf numFmtId="0" fontId="12" fillId="0" borderId="32" xfId="0" applyFont="1" applyBorder="1" applyAlignment="1">
      <alignment horizontal="left" wrapText="1"/>
    </xf>
    <xf numFmtId="0" fontId="12" fillId="0" borderId="33" xfId="0" applyFont="1" applyBorder="1" applyAlignment="1">
      <alignment horizontal="left" wrapText="1"/>
    </xf>
    <xf numFmtId="0" fontId="12" fillId="0" borderId="34" xfId="0" applyFont="1" applyBorder="1" applyAlignment="1">
      <alignment horizontal="left" wrapText="1"/>
    </xf>
    <xf numFmtId="3" fontId="12" fillId="0" borderId="32" xfId="0" applyNumberFormat="1" applyFont="1" applyBorder="1" applyAlignment="1">
      <alignment horizontal="left" shrinkToFit="1"/>
    </xf>
    <xf numFmtId="3" fontId="12" fillId="0" borderId="33" xfId="0" applyNumberFormat="1" applyFont="1" applyBorder="1" applyAlignment="1">
      <alignment horizontal="left" shrinkToFit="1"/>
    </xf>
    <xf numFmtId="3" fontId="12" fillId="0" borderId="64" xfId="0" applyNumberFormat="1" applyFont="1" applyBorder="1" applyAlignment="1">
      <alignment horizontal="left" shrinkToFit="1"/>
    </xf>
    <xf numFmtId="4" fontId="12" fillId="0" borderId="32" xfId="0" applyNumberFormat="1" applyFont="1" applyBorder="1" applyAlignment="1">
      <alignment horizontal="left" wrapText="1"/>
    </xf>
    <xf numFmtId="4" fontId="12" fillId="0" borderId="33" xfId="0" applyNumberFormat="1" applyFont="1" applyBorder="1" applyAlignment="1">
      <alignment horizontal="left" wrapText="1"/>
    </xf>
    <xf numFmtId="4" fontId="12" fillId="0" borderId="64" xfId="0" applyNumberFormat="1" applyFont="1" applyBorder="1" applyAlignment="1">
      <alignment horizontal="left" wrapText="1"/>
    </xf>
    <xf numFmtId="0" fontId="12" fillId="0" borderId="64" xfId="0" applyFont="1" applyBorder="1" applyAlignment="1">
      <alignment horizontal="left" wrapText="1"/>
    </xf>
    <xf numFmtId="3" fontId="43" fillId="0" borderId="35" xfId="0" applyNumberFormat="1" applyFont="1" applyBorder="1" applyAlignment="1">
      <alignment horizontal="left" wrapText="1"/>
    </xf>
    <xf numFmtId="3" fontId="43" fillId="0" borderId="36" xfId="0" applyNumberFormat="1" applyFont="1" applyBorder="1" applyAlignment="1">
      <alignment horizontal="left" wrapText="1"/>
    </xf>
    <xf numFmtId="3" fontId="43" fillId="0" borderId="67" xfId="0" applyNumberFormat="1" applyFont="1" applyBorder="1" applyAlignment="1">
      <alignment horizontal="left" wrapText="1"/>
    </xf>
    <xf numFmtId="4" fontId="12" fillId="0" borderId="34" xfId="0" applyNumberFormat="1" applyFont="1" applyBorder="1" applyAlignment="1">
      <alignment horizontal="left" wrapText="1"/>
    </xf>
    <xf numFmtId="4" fontId="31" fillId="0" borderId="37" xfId="0" applyNumberFormat="1" applyFont="1" applyBorder="1" applyAlignment="1" applyProtection="1">
      <alignment horizontal="center" wrapText="1"/>
      <protection locked="0"/>
    </xf>
    <xf numFmtId="4" fontId="31" fillId="0" borderId="38" xfId="0" applyNumberFormat="1" applyFont="1" applyBorder="1" applyAlignment="1" applyProtection="1">
      <alignment horizontal="center" wrapText="1"/>
      <protection locked="0"/>
    </xf>
    <xf numFmtId="4" fontId="31" fillId="0" borderId="80" xfId="0" applyNumberFormat="1" applyFont="1" applyBorder="1" applyAlignment="1" applyProtection="1">
      <alignment horizontal="center" wrapText="1"/>
      <protection locked="0"/>
    </xf>
    <xf numFmtId="0" fontId="12" fillId="0" borderId="35" xfId="0" applyFont="1" applyBorder="1" applyAlignment="1">
      <alignment horizontal="left" wrapText="1"/>
    </xf>
    <xf numFmtId="0" fontId="12" fillId="0" borderId="36" xfId="0" applyFont="1" applyBorder="1" applyAlignment="1">
      <alignment horizontal="left" wrapText="1"/>
    </xf>
    <xf numFmtId="0" fontId="12" fillId="0" borderId="67" xfId="0" applyFont="1" applyBorder="1" applyAlignment="1">
      <alignment horizontal="left" wrapText="1"/>
    </xf>
    <xf numFmtId="4" fontId="12" fillId="11" borderId="0" xfId="0" applyNumberFormat="1" applyFont="1" applyFill="1" applyBorder="1" applyAlignment="1">
      <alignment horizontal="left" wrapText="1"/>
    </xf>
    <xf numFmtId="4" fontId="12" fillId="11" borderId="22" xfId="0" applyNumberFormat="1" applyFont="1" applyFill="1" applyBorder="1" applyAlignment="1">
      <alignment horizontal="left" wrapText="1"/>
    </xf>
    <xf numFmtId="4" fontId="12" fillId="11" borderId="50" xfId="0" applyNumberFormat="1" applyFont="1" applyFill="1" applyBorder="1" applyAlignment="1">
      <alignment horizontal="left" wrapText="1"/>
    </xf>
    <xf numFmtId="4" fontId="12" fillId="11" borderId="43" xfId="0" applyNumberFormat="1" applyFont="1" applyFill="1" applyBorder="1" applyAlignment="1">
      <alignment horizontal="left" wrapText="1"/>
    </xf>
    <xf numFmtId="4" fontId="12" fillId="11" borderId="59" xfId="0" applyNumberFormat="1" applyFont="1" applyFill="1" applyBorder="1" applyAlignment="1">
      <alignment horizontal="left" wrapText="1"/>
    </xf>
    <xf numFmtId="0" fontId="12" fillId="0" borderId="39"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58" xfId="0" applyFont="1" applyBorder="1" applyAlignment="1">
      <alignment horizontal="center" vertical="center" wrapText="1"/>
    </xf>
    <xf numFmtId="4" fontId="31" fillId="0" borderId="37" xfId="0" applyNumberFormat="1" applyFont="1" applyBorder="1" applyAlignment="1">
      <alignment horizontal="center" wrapText="1"/>
    </xf>
    <xf numFmtId="4" fontId="31" fillId="0" borderId="38" xfId="0" applyNumberFormat="1" applyFont="1" applyBorder="1" applyAlignment="1">
      <alignment horizontal="center" wrapText="1"/>
    </xf>
    <xf numFmtId="4" fontId="31" fillId="0" borderId="80" xfId="0" applyNumberFormat="1" applyFont="1" applyBorder="1" applyAlignment="1">
      <alignment horizontal="center" wrapText="1"/>
    </xf>
    <xf numFmtId="0" fontId="8" fillId="13" borderId="5" xfId="0" applyFont="1" applyFill="1" applyBorder="1" applyAlignment="1">
      <alignment vertical="top"/>
    </xf>
    <xf numFmtId="0" fontId="8" fillId="13" borderId="5" xfId="0" applyFont="1" applyFill="1" applyBorder="1" applyAlignment="1">
      <alignment horizontal="center" wrapText="1"/>
    </xf>
    <xf numFmtId="0" fontId="8" fillId="13" borderId="5" xfId="0" applyFont="1" applyFill="1" applyBorder="1" applyAlignment="1">
      <alignment horizontal="right"/>
    </xf>
    <xf numFmtId="0" fontId="41" fillId="13" borderId="0" xfId="0" applyFont="1" applyFill="1" applyAlignment="1">
      <alignment horizontal="center" vertical="center"/>
    </xf>
    <xf numFmtId="0" fontId="41" fillId="13" borderId="0" xfId="0" applyFont="1" applyFill="1" applyAlignment="1">
      <alignment horizontal="center" vertical="center" wrapText="1"/>
    </xf>
    <xf numFmtId="0" fontId="41" fillId="13" borderId="5" xfId="0" applyFont="1" applyFill="1" applyBorder="1" applyAlignment="1">
      <alignment horizontal="center" vertical="center" wrapText="1"/>
    </xf>
    <xf numFmtId="0" fontId="42" fillId="13" borderId="0" xfId="0" applyFont="1" applyFill="1" applyAlignment="1">
      <alignment horizontal="center" vertical="center" wrapText="1"/>
    </xf>
    <xf numFmtId="1" fontId="13" fillId="0" borderId="28" xfId="0" applyNumberFormat="1" applyFont="1" applyBorder="1" applyAlignment="1" applyProtection="1">
      <alignment horizontal="center" wrapText="1"/>
      <protection locked="0"/>
    </xf>
    <xf numFmtId="1" fontId="13" fillId="0" borderId="0" xfId="0" applyNumberFormat="1" applyFont="1" applyAlignment="1" applyProtection="1">
      <alignment horizontal="center" wrapText="1"/>
      <protection locked="0"/>
    </xf>
    <xf numFmtId="1" fontId="13" fillId="11" borderId="0" xfId="0" applyNumberFormat="1" applyFont="1" applyFill="1" applyAlignment="1" applyProtection="1">
      <alignment horizontal="center" wrapText="1"/>
      <protection locked="0"/>
    </xf>
    <xf numFmtId="1" fontId="13" fillId="11" borderId="27" xfId="0" applyNumberFormat="1" applyFont="1" applyFill="1" applyBorder="1" applyAlignment="1" applyProtection="1">
      <alignment horizontal="center" wrapText="1"/>
      <protection locked="0"/>
    </xf>
    <xf numFmtId="1" fontId="13" fillId="11" borderId="28" xfId="0" applyNumberFormat="1" applyFont="1" applyFill="1" applyBorder="1" applyAlignment="1" applyProtection="1">
      <alignment horizontal="center" wrapText="1"/>
      <protection locked="0"/>
    </xf>
    <xf numFmtId="1" fontId="13" fillId="0" borderId="27" xfId="0" applyNumberFormat="1" applyFont="1" applyBorder="1" applyAlignment="1" applyProtection="1">
      <alignment horizontal="center" wrapText="1"/>
      <protection locked="0"/>
    </xf>
    <xf numFmtId="1" fontId="12" fillId="0" borderId="28" xfId="0" applyNumberFormat="1" applyFont="1" applyBorder="1" applyAlignment="1">
      <alignment horizontal="center" wrapText="1"/>
    </xf>
    <xf numFmtId="1" fontId="12" fillId="0" borderId="0" xfId="0" applyNumberFormat="1" applyFont="1" applyAlignment="1">
      <alignment horizontal="center" wrapText="1"/>
    </xf>
    <xf numFmtId="0" fontId="12" fillId="0" borderId="0" xfId="0" applyFont="1" applyAlignment="1">
      <alignment horizontal="center" wrapText="1"/>
    </xf>
    <xf numFmtId="0" fontId="12" fillId="0" borderId="27" xfId="0" applyFont="1" applyBorder="1" applyAlignment="1">
      <alignment horizontal="center" wrapText="1"/>
    </xf>
    <xf numFmtId="0" fontId="9" fillId="13" borderId="0" xfId="0" applyFont="1" applyFill="1" applyAlignment="1">
      <alignment horizontal="center" vertical="center" wrapText="1"/>
    </xf>
    <xf numFmtId="0" fontId="12" fillId="0" borderId="22" xfId="0" applyFont="1" applyBorder="1" applyAlignment="1">
      <alignment horizontal="center" wrapText="1"/>
    </xf>
    <xf numFmtId="0" fontId="12" fillId="0" borderId="23" xfId="0" applyFont="1" applyBorder="1" applyAlignment="1">
      <alignment horizontal="center" wrapText="1"/>
    </xf>
    <xf numFmtId="1" fontId="12" fillId="0" borderId="23" xfId="0" applyNumberFormat="1" applyFont="1" applyBorder="1" applyAlignment="1">
      <alignment horizontal="center" wrapText="1"/>
    </xf>
    <xf numFmtId="1" fontId="12" fillId="0" borderId="24" xfId="0" applyNumberFormat="1" applyFont="1" applyBorder="1" applyAlignment="1">
      <alignment horizontal="center" wrapText="1"/>
    </xf>
    <xf numFmtId="3" fontId="13" fillId="11" borderId="22" xfId="0" applyNumberFormat="1" applyFont="1" applyFill="1" applyBorder="1" applyAlignment="1" applyProtection="1">
      <alignment horizontal="center" wrapText="1"/>
      <protection locked="0"/>
    </xf>
    <xf numFmtId="3" fontId="13" fillId="11" borderId="23" xfId="0" applyNumberFormat="1" applyFont="1" applyFill="1" applyBorder="1" applyAlignment="1" applyProtection="1">
      <alignment horizontal="center" wrapText="1"/>
      <protection locked="0"/>
    </xf>
    <xf numFmtId="1" fontId="13" fillId="11" borderId="23" xfId="0" applyNumberFormat="1" applyFont="1" applyFill="1" applyBorder="1" applyAlignment="1" applyProtection="1">
      <alignment horizontal="center" wrapText="1"/>
      <protection locked="0"/>
    </xf>
    <xf numFmtId="1" fontId="13" fillId="11" borderId="24" xfId="0" applyNumberFormat="1" applyFont="1" applyFill="1" applyBorder="1" applyAlignment="1" applyProtection="1">
      <alignment horizontal="center" wrapText="1"/>
      <protection locked="0"/>
    </xf>
    <xf numFmtId="3" fontId="13" fillId="0" borderId="22" xfId="0" applyNumberFormat="1" applyFont="1" applyBorder="1" applyAlignment="1" applyProtection="1">
      <alignment horizontal="center" wrapText="1"/>
      <protection locked="0"/>
    </xf>
    <xf numFmtId="3" fontId="13" fillId="0" borderId="23" xfId="0" applyNumberFormat="1" applyFont="1" applyBorder="1" applyAlignment="1" applyProtection="1">
      <alignment horizontal="center" wrapText="1"/>
      <protection locked="0"/>
    </xf>
    <xf numFmtId="1" fontId="13" fillId="0" borderId="23" xfId="0" applyNumberFormat="1" applyFont="1" applyBorder="1" applyAlignment="1" applyProtection="1">
      <alignment horizontal="center" wrapText="1"/>
      <protection locked="0"/>
    </xf>
    <xf numFmtId="1" fontId="13" fillId="0" borderId="24" xfId="0" applyNumberFormat="1" applyFont="1" applyBorder="1" applyAlignment="1" applyProtection="1">
      <alignment horizontal="center" wrapText="1"/>
      <protection locked="0"/>
    </xf>
    <xf numFmtId="3" fontId="4" fillId="11" borderId="22" xfId="0" applyNumberFormat="1" applyFont="1" applyFill="1" applyBorder="1" applyAlignment="1" applyProtection="1">
      <alignment horizontal="center"/>
      <protection locked="0"/>
    </xf>
    <xf numFmtId="3" fontId="4" fillId="11" borderId="23" xfId="0" applyNumberFormat="1" applyFont="1" applyFill="1" applyBorder="1" applyAlignment="1" applyProtection="1">
      <alignment horizontal="center"/>
      <protection locked="0"/>
    </xf>
    <xf numFmtId="3" fontId="4" fillId="0" borderId="22" xfId="0" applyNumberFormat="1" applyFont="1" applyBorder="1" applyAlignment="1" applyProtection="1">
      <alignment horizontal="center"/>
      <protection locked="0"/>
    </xf>
    <xf numFmtId="0" fontId="8" fillId="13" borderId="0" xfId="0" applyFont="1" applyFill="1" applyAlignment="1">
      <alignment horizontal="left" vertical="center"/>
    </xf>
    <xf numFmtId="0" fontId="8" fillId="13" borderId="0" xfId="0" applyFont="1" applyFill="1" applyAlignment="1">
      <alignment horizontal="right" vertical="top"/>
    </xf>
    <xf numFmtId="0" fontId="8" fillId="13" borderId="0" xfId="0" applyFont="1" applyFill="1" applyAlignment="1">
      <alignment horizontal="center" vertical="center" wrapText="1"/>
    </xf>
    <xf numFmtId="0" fontId="8" fillId="13" borderId="0" xfId="0" applyFont="1" applyFill="1" applyAlignment="1">
      <alignment horizontal="right" vertical="center"/>
    </xf>
    <xf numFmtId="0" fontId="9" fillId="13" borderId="0" xfId="0" applyFont="1" applyFill="1" applyBorder="1" applyAlignment="1">
      <alignment horizontal="center" wrapText="1"/>
    </xf>
    <xf numFmtId="164" fontId="4" fillId="11" borderId="23" xfId="0" applyNumberFormat="1" applyFont="1" applyFill="1" applyBorder="1" applyAlignment="1">
      <alignment horizontal="center"/>
    </xf>
    <xf numFmtId="164" fontId="4" fillId="11" borderId="24" xfId="0" applyNumberFormat="1" applyFont="1" applyFill="1" applyBorder="1" applyAlignment="1">
      <alignment horizontal="center"/>
    </xf>
    <xf numFmtId="0" fontId="4" fillId="0" borderId="0" xfId="0" applyFont="1" applyBorder="1" applyAlignment="1" applyProtection="1">
      <protection locked="0"/>
    </xf>
    <xf numFmtId="0" fontId="4" fillId="0" borderId="22" xfId="0" applyFont="1" applyBorder="1" applyAlignment="1" applyProtection="1">
      <protection locked="0"/>
    </xf>
    <xf numFmtId="0" fontId="4" fillId="11" borderId="0" xfId="0" applyFont="1" applyFill="1" applyBorder="1" applyAlignment="1" applyProtection="1">
      <protection locked="0"/>
    </xf>
    <xf numFmtId="0" fontId="4" fillId="11" borderId="22" xfId="0" applyFont="1" applyFill="1" applyBorder="1" applyAlignment="1" applyProtection="1">
      <protection locked="0"/>
    </xf>
    <xf numFmtId="0" fontId="7" fillId="0" borderId="24" xfId="0" applyFont="1" applyFill="1" applyBorder="1" applyAlignment="1" applyProtection="1">
      <protection locked="0"/>
    </xf>
    <xf numFmtId="0" fontId="7" fillId="0" borderId="0" xfId="0" applyFont="1" applyFill="1" applyBorder="1" applyAlignment="1" applyProtection="1">
      <protection locked="0"/>
    </xf>
    <xf numFmtId="0" fontId="7" fillId="0" borderId="22" xfId="0" applyFont="1" applyFill="1" applyBorder="1" applyAlignment="1" applyProtection="1">
      <protection locked="0"/>
    </xf>
    <xf numFmtId="0" fontId="7" fillId="11" borderId="24" xfId="0" applyFont="1" applyFill="1" applyBorder="1" applyAlignment="1" applyProtection="1">
      <protection locked="0"/>
    </xf>
    <xf numFmtId="0" fontId="7" fillId="11" borderId="0" xfId="0" applyFont="1" applyFill="1" applyBorder="1" applyAlignment="1" applyProtection="1">
      <protection locked="0"/>
    </xf>
    <xf numFmtId="0" fontId="7" fillId="11" borderId="22" xfId="0" applyFont="1" applyFill="1" applyBorder="1" applyAlignment="1" applyProtection="1">
      <protection locked="0"/>
    </xf>
    <xf numFmtId="0" fontId="7" fillId="0" borderId="24" xfId="0" applyFont="1" applyBorder="1" applyAlignment="1" applyProtection="1">
      <alignment wrapText="1"/>
      <protection locked="0"/>
    </xf>
    <xf numFmtId="0" fontId="7" fillId="0" borderId="0" xfId="0" applyFont="1" applyBorder="1" applyAlignment="1" applyProtection="1">
      <alignment wrapText="1"/>
      <protection locked="0"/>
    </xf>
    <xf numFmtId="0" fontId="7" fillId="0" borderId="22" xfId="0" applyFont="1" applyBorder="1" applyAlignment="1" applyProtection="1">
      <alignment wrapText="1"/>
      <protection locked="0"/>
    </xf>
    <xf numFmtId="0" fontId="7" fillId="11" borderId="24" xfId="0" applyFont="1" applyFill="1" applyBorder="1" applyAlignment="1" applyProtection="1">
      <alignment wrapText="1"/>
      <protection locked="0"/>
    </xf>
    <xf numFmtId="0" fontId="7" fillId="11" borderId="0" xfId="0" applyFont="1" applyFill="1" applyBorder="1" applyAlignment="1" applyProtection="1">
      <alignment wrapText="1"/>
      <protection locked="0"/>
    </xf>
    <xf numFmtId="0" fontId="7" fillId="11" borderId="22" xfId="0" applyFont="1" applyFill="1" applyBorder="1" applyAlignment="1" applyProtection="1">
      <alignment wrapText="1"/>
      <protection locked="0"/>
    </xf>
    <xf numFmtId="0" fontId="7" fillId="0" borderId="24"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22" xfId="0" applyFont="1" applyBorder="1" applyAlignment="1" applyProtection="1">
      <alignment horizontal="center"/>
      <protection locked="0"/>
    </xf>
    <xf numFmtId="0" fontId="7" fillId="11" borderId="24" xfId="0" applyFont="1" applyFill="1" applyBorder="1" applyAlignment="1" applyProtection="1">
      <alignment horizontal="center"/>
      <protection locked="0"/>
    </xf>
    <xf numFmtId="0" fontId="7" fillId="11" borderId="0" xfId="0" applyFont="1" applyFill="1" applyBorder="1" applyAlignment="1" applyProtection="1">
      <alignment horizontal="center"/>
      <protection locked="0"/>
    </xf>
    <xf numFmtId="0" fontId="7" fillId="11" borderId="22" xfId="0" applyFont="1" applyFill="1" applyBorder="1" applyAlignment="1" applyProtection="1">
      <alignment horizontal="center"/>
      <protection locked="0"/>
    </xf>
    <xf numFmtId="3" fontId="4" fillId="11" borderId="24" xfId="0" applyNumberFormat="1" applyFont="1" applyFill="1" applyBorder="1" applyAlignment="1" applyProtection="1">
      <alignment horizontal="center"/>
      <protection locked="0"/>
    </xf>
    <xf numFmtId="3" fontId="4" fillId="11" borderId="0" xfId="0" applyNumberFormat="1" applyFont="1" applyFill="1" applyBorder="1" applyAlignment="1" applyProtection="1">
      <alignment horizontal="center"/>
      <protection locked="0"/>
    </xf>
    <xf numFmtId="3" fontId="4" fillId="0" borderId="24" xfId="0" applyNumberFormat="1" applyFont="1" applyFill="1" applyBorder="1" applyAlignment="1" applyProtection="1">
      <alignment horizontal="center"/>
      <protection locked="0"/>
    </xf>
    <xf numFmtId="3" fontId="4" fillId="0" borderId="0" xfId="0" applyNumberFormat="1" applyFont="1" applyFill="1" applyBorder="1" applyAlignment="1" applyProtection="1">
      <alignment horizontal="center"/>
      <protection locked="0"/>
    </xf>
    <xf numFmtId="3" fontId="12" fillId="0" borderId="23" xfId="0" applyNumberFormat="1" applyFont="1" applyBorder="1" applyAlignment="1">
      <alignment horizontal="center"/>
    </xf>
    <xf numFmtId="164" fontId="12" fillId="0" borderId="23" xfId="0" applyNumberFormat="1" applyFont="1" applyBorder="1" applyAlignment="1">
      <alignment horizontal="center"/>
    </xf>
    <xf numFmtId="164" fontId="12" fillId="0" borderId="24" xfId="0" applyNumberFormat="1" applyFont="1" applyBorder="1" applyAlignment="1">
      <alignment horizontal="center"/>
    </xf>
    <xf numFmtId="0" fontId="31" fillId="0" borderId="24" xfId="0" applyFont="1" applyBorder="1" applyAlignment="1">
      <alignment horizontal="center"/>
    </xf>
    <xf numFmtId="0" fontId="31" fillId="0" borderId="0" xfId="0" applyFont="1" applyBorder="1" applyAlignment="1">
      <alignment horizontal="center"/>
    </xf>
    <xf numFmtId="0" fontId="31" fillId="0" borderId="22" xfId="0" applyFont="1" applyBorder="1" applyAlignment="1">
      <alignment horizontal="center"/>
    </xf>
    <xf numFmtId="0" fontId="12" fillId="0" borderId="0" xfId="0" applyFont="1" applyBorder="1" applyAlignment="1"/>
    <xf numFmtId="0" fontId="12" fillId="0" borderId="22" xfId="0" applyFont="1" applyBorder="1" applyAlignment="1"/>
    <xf numFmtId="0" fontId="31" fillId="0" borderId="24" xfId="0" applyFont="1" applyBorder="1" applyAlignment="1"/>
    <xf numFmtId="0" fontId="31" fillId="0" borderId="0" xfId="0" applyFont="1" applyBorder="1" applyAlignment="1"/>
    <xf numFmtId="0" fontId="31" fillId="0" borderId="22" xfId="0" applyFont="1" applyBorder="1" applyAlignment="1"/>
    <xf numFmtId="0" fontId="31" fillId="0" borderId="24" xfId="0" applyFont="1" applyBorder="1" applyAlignment="1">
      <alignment wrapText="1"/>
    </xf>
    <xf numFmtId="0" fontId="31" fillId="0" borderId="0" xfId="0" applyFont="1" applyBorder="1" applyAlignment="1">
      <alignment wrapText="1"/>
    </xf>
    <xf numFmtId="0" fontId="31" fillId="0" borderId="22" xfId="0" applyFont="1" applyBorder="1" applyAlignment="1">
      <alignment wrapText="1"/>
    </xf>
    <xf numFmtId="3" fontId="12" fillId="0" borderId="24" xfId="0" applyNumberFormat="1" applyFont="1" applyBorder="1" applyAlignment="1">
      <alignment horizontal="center"/>
    </xf>
    <xf numFmtId="3" fontId="12" fillId="0" borderId="0" xfId="0" applyNumberFormat="1" applyFont="1" applyBorder="1" applyAlignment="1">
      <alignment horizontal="center"/>
    </xf>
    <xf numFmtId="3" fontId="12" fillId="0" borderId="0" xfId="0" applyNumberFormat="1" applyFont="1" applyBorder="1" applyAlignment="1" applyProtection="1">
      <alignment horizontal="center"/>
    </xf>
    <xf numFmtId="3" fontId="12" fillId="0" borderId="22" xfId="0" applyNumberFormat="1" applyFont="1" applyBorder="1" applyAlignment="1" applyProtection="1">
      <alignment horizontal="center"/>
    </xf>
    <xf numFmtId="0" fontId="9" fillId="10" borderId="6" xfId="0" applyFont="1" applyFill="1" applyBorder="1" applyAlignment="1">
      <alignment horizontal="center" wrapText="1"/>
    </xf>
    <xf numFmtId="0" fontId="9" fillId="10" borderId="0" xfId="0" applyFont="1" applyFill="1" applyBorder="1" applyAlignment="1">
      <alignment horizontal="center" wrapText="1"/>
    </xf>
    <xf numFmtId="3" fontId="4" fillId="11" borderId="23" xfId="0" applyNumberFormat="1" applyFont="1" applyFill="1" applyBorder="1" applyAlignment="1" applyProtection="1">
      <alignment horizontal="center" vertical="center" wrapText="1"/>
    </xf>
    <xf numFmtId="3" fontId="4" fillId="0" borderId="23" xfId="0" applyNumberFormat="1" applyFont="1" applyFill="1" applyBorder="1" applyAlignment="1" applyProtection="1">
      <alignment horizontal="center" vertical="center" wrapText="1"/>
    </xf>
    <xf numFmtId="0" fontId="4" fillId="0" borderId="22" xfId="0" applyFont="1" applyBorder="1" applyAlignment="1" applyProtection="1">
      <alignment horizontal="center"/>
      <protection locked="0"/>
    </xf>
    <xf numFmtId="0" fontId="4" fillId="0" borderId="23" xfId="0" applyFont="1" applyBorder="1" applyAlignment="1" applyProtection="1">
      <alignment horizontal="center"/>
      <protection locked="0"/>
    </xf>
    <xf numFmtId="3" fontId="4" fillId="0" borderId="24" xfId="0" applyNumberFormat="1" applyFont="1" applyBorder="1" applyAlignment="1" applyProtection="1">
      <alignment horizontal="center"/>
      <protection locked="0"/>
    </xf>
    <xf numFmtId="0" fontId="0" fillId="0" borderId="0" xfId="0" applyFont="1" applyBorder="1" applyAlignment="1">
      <alignment horizontal="left"/>
    </xf>
    <xf numFmtId="0" fontId="0" fillId="9" borderId="0" xfId="0" applyFont="1" applyFill="1" applyBorder="1" applyAlignment="1">
      <alignment horizontal="center" vertical="top" wrapText="1"/>
    </xf>
    <xf numFmtId="0" fontId="8" fillId="10" borderId="0" xfId="0" applyFont="1" applyFill="1" applyAlignment="1">
      <alignment horizontal="center" vertical="center" wrapText="1"/>
    </xf>
    <xf numFmtId="0" fontId="8" fillId="10" borderId="0" xfId="0" applyFont="1" applyFill="1" applyAlignment="1">
      <alignment horizontal="right"/>
    </xf>
    <xf numFmtId="0" fontId="8" fillId="12" borderId="25" xfId="0" applyFont="1" applyFill="1" applyBorder="1" applyAlignment="1">
      <alignment horizontal="center" vertical="center" wrapText="1"/>
    </xf>
    <xf numFmtId="0" fontId="8" fillId="12" borderId="25" xfId="0" applyFont="1" applyFill="1" applyBorder="1" applyAlignment="1">
      <alignment horizontal="right" vertical="center"/>
    </xf>
    <xf numFmtId="0" fontId="9" fillId="12" borderId="26" xfId="0" applyFont="1" applyFill="1" applyBorder="1" applyAlignment="1">
      <alignment horizontal="center" wrapText="1"/>
    </xf>
    <xf numFmtId="0" fontId="9" fillId="12" borderId="0" xfId="0" applyFont="1" applyFill="1" applyAlignment="1">
      <alignment horizontal="center" wrapText="1"/>
    </xf>
    <xf numFmtId="0" fontId="12" fillId="0" borderId="22" xfId="0" applyFont="1" applyBorder="1" applyAlignment="1">
      <alignment horizontal="center"/>
    </xf>
    <xf numFmtId="0" fontId="12" fillId="0" borderId="23" xfId="0" applyFont="1" applyBorder="1" applyAlignment="1">
      <alignment horizontal="center"/>
    </xf>
    <xf numFmtId="3" fontId="31" fillId="0" borderId="23" xfId="0" applyNumberFormat="1" applyFont="1" applyBorder="1" applyAlignment="1">
      <alignment horizontal="center"/>
    </xf>
    <xf numFmtId="0" fontId="4" fillId="11" borderId="22" xfId="0" applyFont="1" applyFill="1" applyBorder="1" applyAlignment="1" applyProtection="1">
      <alignment horizontal="center"/>
      <protection locked="0"/>
    </xf>
    <xf numFmtId="0" fontId="4" fillId="11" borderId="23" xfId="0" applyFont="1" applyFill="1" applyBorder="1" applyAlignment="1" applyProtection="1">
      <alignment horizontal="center"/>
      <protection locked="0"/>
    </xf>
    <xf numFmtId="0" fontId="22" fillId="0" borderId="19" xfId="0" applyFont="1" applyBorder="1" applyAlignment="1">
      <alignment horizontal="center" vertical="top" wrapText="1"/>
    </xf>
    <xf numFmtId="0" fontId="12" fillId="0" borderId="23" xfId="0" applyNumberFormat="1" applyFont="1" applyBorder="1" applyAlignment="1">
      <alignment horizontal="center" vertical="center" wrapText="1"/>
    </xf>
    <xf numFmtId="3" fontId="12" fillId="0" borderId="23" xfId="0" applyNumberFormat="1" applyFont="1" applyBorder="1" applyAlignment="1">
      <alignment horizontal="center" vertical="center" wrapText="1"/>
    </xf>
    <xf numFmtId="164" fontId="12" fillId="0" borderId="23" xfId="0" applyNumberFormat="1" applyFont="1" applyBorder="1" applyAlignment="1">
      <alignment horizontal="center" vertical="center" wrapText="1"/>
    </xf>
    <xf numFmtId="164" fontId="12" fillId="0" borderId="24" xfId="0" applyNumberFormat="1" applyFont="1" applyBorder="1" applyAlignment="1">
      <alignment horizontal="center" vertical="center" wrapText="1"/>
    </xf>
    <xf numFmtId="3" fontId="4" fillId="11" borderId="24" xfId="0" applyNumberFormat="1" applyFont="1" applyFill="1" applyBorder="1" applyAlignment="1" applyProtection="1">
      <alignment horizontal="center" vertical="center" wrapText="1"/>
    </xf>
    <xf numFmtId="3" fontId="4" fillId="11" borderId="0" xfId="0" applyNumberFormat="1" applyFont="1" applyFill="1" applyBorder="1" applyAlignment="1" applyProtection="1">
      <alignment horizontal="center" vertical="center" wrapText="1"/>
    </xf>
    <xf numFmtId="3" fontId="4" fillId="11" borderId="22" xfId="0" applyNumberFormat="1" applyFont="1" applyFill="1" applyBorder="1" applyAlignment="1" applyProtection="1">
      <alignment horizontal="center" vertical="center" wrapText="1"/>
    </xf>
    <xf numFmtId="3" fontId="4" fillId="6" borderId="24" xfId="0" applyNumberFormat="1" applyFont="1" applyFill="1" applyBorder="1" applyAlignment="1" applyProtection="1">
      <alignment horizontal="center" vertical="center" wrapText="1"/>
    </xf>
    <xf numFmtId="3" fontId="4" fillId="6" borderId="0" xfId="0" applyNumberFormat="1" applyFont="1" applyFill="1" applyBorder="1" applyAlignment="1" applyProtection="1">
      <alignment horizontal="center" vertical="center" wrapText="1"/>
    </xf>
    <xf numFmtId="3" fontId="4" fillId="6" borderId="22" xfId="0" applyNumberFormat="1" applyFont="1" applyFill="1" applyBorder="1" applyAlignment="1" applyProtection="1">
      <alignment horizontal="center" vertical="center" wrapText="1"/>
    </xf>
    <xf numFmtId="3" fontId="4" fillId="11" borderId="23" xfId="0" applyNumberFormat="1" applyFont="1" applyFill="1" applyBorder="1" applyAlignment="1" applyProtection="1">
      <alignment horizontal="center" vertical="center" wrapText="1"/>
      <protection locked="0"/>
    </xf>
    <xf numFmtId="3" fontId="4" fillId="0" borderId="23" xfId="0" applyNumberFormat="1" applyFont="1" applyFill="1" applyBorder="1" applyAlignment="1" applyProtection="1">
      <alignment horizontal="center" vertical="center" wrapText="1"/>
      <protection locked="0"/>
    </xf>
    <xf numFmtId="4" fontId="4" fillId="0" borderId="23" xfId="0" applyNumberFormat="1" applyFont="1" applyFill="1" applyBorder="1" applyAlignment="1" applyProtection="1">
      <alignment horizontal="center" vertical="center" wrapText="1"/>
      <protection locked="0"/>
    </xf>
    <xf numFmtId="0" fontId="4" fillId="11" borderId="22" xfId="0" applyFont="1" applyFill="1" applyBorder="1" applyAlignment="1" applyProtection="1">
      <alignment horizontal="center" vertical="center" wrapText="1"/>
      <protection locked="0"/>
    </xf>
    <xf numFmtId="0" fontId="4" fillId="11" borderId="23" xfId="0" applyFont="1" applyFill="1" applyBorder="1" applyAlignment="1" applyProtection="1">
      <alignment horizontal="center" vertical="center" wrapText="1"/>
      <protection locked="0"/>
    </xf>
    <xf numFmtId="0" fontId="9" fillId="10" borderId="6" xfId="0" applyFont="1" applyFill="1" applyBorder="1" applyAlignment="1">
      <alignment horizontal="center" vertical="center" wrapText="1"/>
    </xf>
    <xf numFmtId="0" fontId="9" fillId="10" borderId="0" xfId="0" applyFont="1" applyFill="1" applyBorder="1" applyAlignment="1">
      <alignment horizontal="center" vertical="center" wrapText="1"/>
    </xf>
    <xf numFmtId="0" fontId="22" fillId="0" borderId="19" xfId="0" applyFont="1" applyBorder="1" applyAlignment="1">
      <alignment horizontal="center" wrapText="1"/>
    </xf>
    <xf numFmtId="0" fontId="9" fillId="10" borderId="0" xfId="0" applyFont="1" applyFill="1" applyAlignment="1">
      <alignment horizontal="center" vertical="center" wrapText="1"/>
    </xf>
    <xf numFmtId="0" fontId="4" fillId="0" borderId="22"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3" fontId="13" fillId="11" borderId="23" xfId="0" applyNumberFormat="1" applyFont="1" applyFill="1" applyBorder="1" applyAlignment="1" applyProtection="1">
      <alignment horizontal="center" vertical="center" wrapText="1"/>
    </xf>
    <xf numFmtId="3" fontId="13" fillId="6" borderId="23" xfId="0" applyNumberFormat="1" applyFont="1" applyFill="1" applyBorder="1" applyAlignment="1" applyProtection="1">
      <alignment horizontal="center" vertical="center" wrapText="1"/>
    </xf>
    <xf numFmtId="0" fontId="8" fillId="10" borderId="5" xfId="0" applyFont="1" applyFill="1" applyBorder="1" applyAlignment="1">
      <alignment horizontal="center" vertical="center" wrapText="1"/>
    </xf>
    <xf numFmtId="4" fontId="4" fillId="11" borderId="23" xfId="0" applyNumberFormat="1" applyFont="1" applyFill="1" applyBorder="1" applyAlignment="1" applyProtection="1">
      <alignment horizontal="center" vertical="center" wrapText="1"/>
      <protection locked="0"/>
    </xf>
    <xf numFmtId="0" fontId="5" fillId="0" borderId="0" xfId="0" applyFont="1" applyBorder="1" applyAlignment="1">
      <alignment horizontal="left" vertical="center"/>
    </xf>
    <xf numFmtId="0" fontId="26" fillId="0" borderId="0" xfId="0" applyFont="1" applyBorder="1" applyAlignment="1">
      <alignment vertical="top" wrapText="1"/>
    </xf>
    <xf numFmtId="0" fontId="26" fillId="0" borderId="1" xfId="0" applyFont="1" applyBorder="1" applyAlignment="1">
      <alignment vertical="top" wrapText="1"/>
    </xf>
    <xf numFmtId="0" fontId="6" fillId="0" borderId="0" xfId="0" applyFont="1" applyBorder="1" applyAlignment="1"/>
    <xf numFmtId="0" fontId="2" fillId="0" borderId="2" xfId="0" applyFont="1" applyBorder="1" applyAlignment="1"/>
    <xf numFmtId="8" fontId="13" fillId="0" borderId="23" xfId="0" applyNumberFormat="1" applyFont="1" applyFill="1" applyBorder="1" applyAlignment="1" applyProtection="1">
      <alignment horizontal="center" vertical="center" wrapText="1"/>
    </xf>
    <xf numFmtId="164" fontId="4" fillId="11" borderId="23" xfId="0" applyNumberFormat="1" applyFont="1" applyFill="1" applyBorder="1" applyAlignment="1" applyProtection="1">
      <alignment horizontal="center" vertical="center" wrapText="1"/>
    </xf>
    <xf numFmtId="164" fontId="4" fillId="11" borderId="24" xfId="0" applyNumberFormat="1" applyFont="1" applyFill="1" applyBorder="1" applyAlignment="1" applyProtection="1">
      <alignment horizontal="center" vertical="center" wrapText="1"/>
    </xf>
    <xf numFmtId="164" fontId="4" fillId="0" borderId="23" xfId="0" applyNumberFormat="1" applyFont="1" applyFill="1" applyBorder="1" applyAlignment="1" applyProtection="1">
      <alignment horizontal="center" vertical="center" wrapText="1"/>
    </xf>
    <xf numFmtId="164" fontId="4" fillId="0" borderId="24" xfId="0" applyNumberFormat="1" applyFont="1" applyFill="1" applyBorder="1" applyAlignment="1" applyProtection="1">
      <alignment horizontal="center" vertical="center" wrapText="1"/>
    </xf>
    <xf numFmtId="0" fontId="0" fillId="0" borderId="3" xfId="0" applyBorder="1" applyAlignment="1" applyProtection="1">
      <alignment horizontal="left"/>
      <protection locked="0"/>
    </xf>
    <xf numFmtId="0" fontId="0" fillId="0" borderId="4" xfId="0" applyBorder="1" applyAlignment="1"/>
    <xf numFmtId="0" fontId="8" fillId="10" borderId="0" xfId="0" applyFont="1" applyFill="1" applyAlignment="1">
      <alignment vertical="center"/>
    </xf>
    <xf numFmtId="0" fontId="0" fillId="0" borderId="0" xfId="0" applyBorder="1" applyAlignment="1">
      <alignment vertical="top" wrapText="1"/>
    </xf>
    <xf numFmtId="0" fontId="27" fillId="0" borderId="0" xfId="0" applyFont="1" applyBorder="1" applyAlignment="1">
      <alignment horizontal="left" vertical="top" wrapText="1"/>
    </xf>
    <xf numFmtId="0" fontId="0" fillId="0" borderId="0" xfId="0" applyFont="1" applyBorder="1" applyAlignment="1">
      <alignment horizontal="left" vertical="top" wrapText="1"/>
    </xf>
    <xf numFmtId="0" fontId="28" fillId="9" borderId="0" xfId="0" applyFont="1" applyFill="1" applyBorder="1" applyAlignment="1">
      <alignment horizontal="center"/>
    </xf>
    <xf numFmtId="4" fontId="7" fillId="11" borderId="23" xfId="0" applyNumberFormat="1" applyFont="1" applyFill="1" applyBorder="1" applyAlignment="1" applyProtection="1">
      <alignment horizontal="center" vertical="center" wrapText="1"/>
      <protection locked="0"/>
    </xf>
    <xf numFmtId="4" fontId="7" fillId="0" borderId="23" xfId="0" applyNumberFormat="1" applyFont="1" applyFill="1" applyBorder="1" applyAlignment="1" applyProtection="1">
      <alignment horizontal="center" vertical="center" wrapText="1"/>
      <protection locked="0"/>
    </xf>
    <xf numFmtId="8" fontId="13" fillId="11" borderId="23" xfId="0" applyNumberFormat="1" applyFont="1" applyFill="1" applyBorder="1" applyAlignment="1" applyProtection="1">
      <alignment horizontal="center" vertical="center" wrapText="1"/>
    </xf>
    <xf numFmtId="164" fontId="13" fillId="0" borderId="23" xfId="0" applyNumberFormat="1" applyFont="1" applyFill="1" applyBorder="1" applyAlignment="1" applyProtection="1">
      <alignment horizontal="center" vertical="center" wrapText="1"/>
    </xf>
    <xf numFmtId="0" fontId="8" fillId="10" borderId="0" xfId="0" applyFont="1" applyFill="1" applyAlignment="1">
      <alignment horizontal="right" vertical="center"/>
    </xf>
    <xf numFmtId="169" fontId="4" fillId="11" borderId="23" xfId="0" applyNumberFormat="1" applyFont="1" applyFill="1" applyBorder="1" applyAlignment="1" applyProtection="1">
      <alignment horizontal="center" vertical="center" wrapText="1"/>
    </xf>
    <xf numFmtId="164" fontId="13" fillId="11" borderId="23" xfId="0" applyNumberFormat="1" applyFont="1" applyFill="1" applyBorder="1" applyAlignment="1" applyProtection="1">
      <alignment horizontal="center" vertical="center" wrapText="1"/>
    </xf>
    <xf numFmtId="3" fontId="4" fillId="11" borderId="22" xfId="0" applyNumberFormat="1" applyFont="1" applyFill="1" applyBorder="1" applyAlignment="1" applyProtection="1">
      <alignment horizontal="center" vertical="center" wrapText="1"/>
      <protection locked="0"/>
    </xf>
    <xf numFmtId="3" fontId="4" fillId="0" borderId="22" xfId="0" applyNumberFormat="1" applyFont="1" applyBorder="1" applyAlignment="1" applyProtection="1">
      <alignment horizontal="center" vertical="center" wrapText="1"/>
      <protection locked="0"/>
    </xf>
    <xf numFmtId="3" fontId="4" fillId="0" borderId="23" xfId="0" applyNumberFormat="1" applyFont="1" applyBorder="1" applyAlignment="1" applyProtection="1">
      <alignment horizontal="center" vertical="center" wrapText="1"/>
      <protection locked="0"/>
    </xf>
    <xf numFmtId="169" fontId="13" fillId="11" borderId="24" xfId="0" applyNumberFormat="1" applyFont="1" applyFill="1" applyBorder="1" applyAlignment="1" applyProtection="1">
      <alignment horizontal="center" vertical="center" wrapText="1"/>
    </xf>
    <xf numFmtId="169" fontId="13" fillId="11" borderId="0" xfId="0" applyNumberFormat="1" applyFont="1" applyFill="1" applyBorder="1" applyAlignment="1" applyProtection="1">
      <alignment horizontal="center" vertical="center" wrapText="1"/>
    </xf>
    <xf numFmtId="169" fontId="13" fillId="11" borderId="22" xfId="0" applyNumberFormat="1" applyFont="1" applyFill="1" applyBorder="1" applyAlignment="1" applyProtection="1">
      <alignment horizontal="center" vertical="center" wrapText="1"/>
    </xf>
    <xf numFmtId="169" fontId="13" fillId="6" borderId="24" xfId="0" applyNumberFormat="1" applyFont="1" applyFill="1" applyBorder="1" applyAlignment="1" applyProtection="1">
      <alignment horizontal="center" vertical="center" wrapText="1"/>
    </xf>
    <xf numFmtId="169" fontId="13" fillId="6" borderId="0" xfId="0" applyNumberFormat="1" applyFont="1" applyFill="1" applyBorder="1" applyAlignment="1" applyProtection="1">
      <alignment horizontal="center" vertical="center" wrapText="1"/>
    </xf>
    <xf numFmtId="169" fontId="13" fillId="6" borderId="22" xfId="0" applyNumberFormat="1" applyFont="1" applyFill="1" applyBorder="1" applyAlignment="1" applyProtection="1">
      <alignment horizontal="center" vertical="center" wrapText="1"/>
    </xf>
    <xf numFmtId="3" fontId="35" fillId="11" borderId="24" xfId="0" applyNumberFormat="1" applyFont="1" applyFill="1" applyBorder="1" applyAlignment="1" applyProtection="1">
      <alignment horizontal="left" vertical="center" wrapText="1"/>
      <protection locked="0"/>
    </xf>
    <xf numFmtId="3" fontId="35" fillId="11" borderId="0" xfId="0" applyNumberFormat="1" applyFont="1" applyFill="1" applyBorder="1" applyAlignment="1" applyProtection="1">
      <alignment horizontal="left" vertical="center" wrapText="1"/>
      <protection locked="0"/>
    </xf>
    <xf numFmtId="3" fontId="35" fillId="11" borderId="0" xfId="0" applyNumberFormat="1" applyFont="1" applyFill="1" applyBorder="1" applyAlignment="1" applyProtection="1">
      <alignment vertical="center" wrapText="1"/>
    </xf>
    <xf numFmtId="3" fontId="35" fillId="11" borderId="22" xfId="0" applyNumberFormat="1" applyFont="1" applyFill="1" applyBorder="1" applyAlignment="1" applyProtection="1">
      <alignment vertical="center" wrapText="1"/>
    </xf>
    <xf numFmtId="3" fontId="35" fillId="0" borderId="24" xfId="0" applyNumberFormat="1" applyFont="1" applyBorder="1" applyAlignment="1" applyProtection="1">
      <alignment horizontal="left" vertical="center" wrapText="1"/>
      <protection locked="0"/>
    </xf>
    <xf numFmtId="3" fontId="35" fillId="0" borderId="0" xfId="0" applyNumberFormat="1" applyFont="1" applyBorder="1" applyAlignment="1" applyProtection="1">
      <alignment horizontal="left" vertical="center" wrapText="1"/>
      <protection locked="0"/>
    </xf>
    <xf numFmtId="3" fontId="35" fillId="0" borderId="0" xfId="0" applyNumberFormat="1" applyFont="1" applyBorder="1" applyAlignment="1" applyProtection="1">
      <alignment vertical="center" wrapText="1"/>
    </xf>
    <xf numFmtId="3" fontId="35" fillId="0" borderId="22" xfId="0" applyNumberFormat="1" applyFont="1" applyBorder="1" applyAlignment="1" applyProtection="1">
      <alignment vertical="center" wrapText="1"/>
    </xf>
    <xf numFmtId="4" fontId="34" fillId="11" borderId="0" xfId="0" applyNumberFormat="1" applyFont="1" applyFill="1" applyBorder="1" applyAlignment="1" applyProtection="1">
      <alignment vertical="center" wrapText="1"/>
    </xf>
    <xf numFmtId="4" fontId="34" fillId="11" borderId="22" xfId="0" applyNumberFormat="1" applyFont="1" applyFill="1" applyBorder="1" applyAlignment="1" applyProtection="1">
      <alignment vertical="center" wrapText="1"/>
    </xf>
    <xf numFmtId="0" fontId="34" fillId="0" borderId="24" xfId="0" applyFont="1" applyFill="1" applyBorder="1" applyAlignment="1" applyProtection="1">
      <alignment horizontal="left" vertical="center" wrapText="1"/>
      <protection locked="0"/>
    </xf>
    <xf numFmtId="0" fontId="34" fillId="0" borderId="0" xfId="0" applyFont="1" applyFill="1" applyBorder="1" applyAlignment="1" applyProtection="1">
      <alignment horizontal="left" vertical="center" wrapText="1"/>
      <protection locked="0"/>
    </xf>
    <xf numFmtId="4" fontId="34" fillId="0" borderId="0" xfId="0" applyNumberFormat="1" applyFont="1" applyFill="1" applyBorder="1" applyAlignment="1" applyProtection="1">
      <alignment vertical="center" wrapText="1"/>
    </xf>
    <xf numFmtId="4" fontId="34" fillId="0" borderId="22" xfId="0" applyNumberFormat="1" applyFont="1" applyFill="1" applyBorder="1" applyAlignment="1" applyProtection="1">
      <alignment vertical="center" wrapText="1"/>
    </xf>
    <xf numFmtId="0" fontId="34" fillId="11" borderId="24" xfId="0" applyFont="1" applyFill="1" applyBorder="1" applyAlignment="1" applyProtection="1">
      <alignment horizontal="left" vertical="center" wrapText="1"/>
      <protection locked="0"/>
    </xf>
    <xf numFmtId="0" fontId="34" fillId="11" borderId="0" xfId="0" applyFont="1" applyFill="1" applyBorder="1" applyAlignment="1" applyProtection="1">
      <alignment horizontal="left" vertical="center" wrapText="1"/>
      <protection locked="0"/>
    </xf>
    <xf numFmtId="169" fontId="4" fillId="0" borderId="23" xfId="0" applyNumberFormat="1" applyFont="1" applyFill="1" applyBorder="1" applyAlignment="1" applyProtection="1">
      <alignment horizontal="center" vertical="center" wrapText="1"/>
    </xf>
    <xf numFmtId="0" fontId="8" fillId="10" borderId="5" xfId="0" applyFont="1" applyFill="1" applyBorder="1" applyAlignment="1">
      <alignment horizontal="right" vertical="center"/>
    </xf>
    <xf numFmtId="164" fontId="12" fillId="0" borderId="0" xfId="0" applyNumberFormat="1" applyFont="1" applyBorder="1" applyAlignment="1">
      <alignment horizontal="center" vertical="center" wrapText="1"/>
    </xf>
    <xf numFmtId="3" fontId="33" fillId="0" borderId="0" xfId="0" applyNumberFormat="1" applyFont="1" applyBorder="1" applyAlignment="1">
      <alignment horizontal="center" vertical="center" wrapText="1"/>
    </xf>
    <xf numFmtId="3" fontId="33" fillId="0" borderId="22" xfId="0" applyNumberFormat="1" applyFont="1" applyBorder="1" applyAlignment="1">
      <alignment horizontal="center" vertical="center" wrapText="1"/>
    </xf>
    <xf numFmtId="0" fontId="31" fillId="0" borderId="24" xfId="0" applyFont="1" applyBorder="1" applyAlignment="1">
      <alignment horizontal="center" vertical="center" wrapText="1"/>
    </xf>
    <xf numFmtId="0" fontId="31" fillId="0" borderId="0" xfId="0" applyFont="1" applyBorder="1" applyAlignment="1">
      <alignment horizontal="center" vertical="center" wrapText="1"/>
    </xf>
    <xf numFmtId="4" fontId="31" fillId="0" borderId="0" xfId="0" applyNumberFormat="1" applyFont="1" applyBorder="1" applyAlignment="1" applyProtection="1">
      <alignment horizontal="center" vertical="center" wrapText="1"/>
    </xf>
    <xf numFmtId="4" fontId="31" fillId="0" borderId="22" xfId="0" applyNumberFormat="1" applyFont="1" applyBorder="1" applyAlignment="1" applyProtection="1">
      <alignment horizontal="center" vertical="center" wrapText="1"/>
    </xf>
    <xf numFmtId="3" fontId="12" fillId="0" borderId="24" xfId="0" applyNumberFormat="1" applyFont="1" applyBorder="1" applyAlignment="1">
      <alignment horizontal="center" vertical="center" wrapText="1"/>
    </xf>
    <xf numFmtId="3" fontId="12" fillId="0" borderId="0" xfId="0" applyNumberFormat="1" applyFont="1" applyBorder="1" applyAlignment="1">
      <alignment horizontal="center" vertical="center" wrapText="1"/>
    </xf>
    <xf numFmtId="3" fontId="12" fillId="0" borderId="22" xfId="0" applyNumberFormat="1" applyFont="1" applyBorder="1" applyAlignment="1">
      <alignment horizontal="center" vertical="center" wrapText="1"/>
    </xf>
    <xf numFmtId="0" fontId="8" fillId="13" borderId="5" xfId="0" applyFont="1" applyFill="1" applyBorder="1" applyAlignment="1">
      <alignment horizontal="center" vertical="center" wrapText="1"/>
    </xf>
    <xf numFmtId="169" fontId="12" fillId="0" borderId="24" xfId="0" applyNumberFormat="1" applyFont="1" applyBorder="1" applyAlignment="1">
      <alignment horizontal="center" vertical="center" wrapText="1"/>
    </xf>
    <xf numFmtId="169" fontId="12" fillId="0" borderId="0" xfId="0" applyNumberFormat="1" applyFont="1" applyBorder="1" applyAlignment="1">
      <alignment horizontal="center" vertical="center" wrapText="1"/>
    </xf>
    <xf numFmtId="169" fontId="12" fillId="0" borderId="22" xfId="0" applyNumberFormat="1" applyFont="1" applyBorder="1" applyAlignment="1">
      <alignment horizontal="center" vertical="center" wrapText="1"/>
    </xf>
    <xf numFmtId="164" fontId="12" fillId="0" borderId="22" xfId="0" applyNumberFormat="1" applyFont="1" applyBorder="1" applyAlignment="1">
      <alignment horizontal="center" vertical="center" wrapText="1"/>
    </xf>
    <xf numFmtId="3" fontId="33" fillId="0" borderId="24" xfId="0" applyNumberFormat="1" applyFont="1" applyBorder="1" applyAlignment="1">
      <alignment horizontal="center" vertical="center" wrapText="1"/>
    </xf>
  </cellXfs>
  <cellStyles count="7">
    <cellStyle name="Comma" xfId="2" builtinId="3"/>
    <cellStyle name="Currency" xfId="3" builtinId="4"/>
    <cellStyle name="Hyperlink" xfId="5" builtinId="8"/>
    <cellStyle name="Normal" xfId="0" builtinId="0"/>
    <cellStyle name="Normal 2 2 13" xfId="6" xr:uid="{D1E2470A-8807-4AC2-B4E4-C5C39E9C180C}"/>
    <cellStyle name="Normal 25 2" xfId="1" xr:uid="{411C7717-9221-4B38-AACF-A201D7FD7DD5}"/>
    <cellStyle name="Percent" xfId="4" builtinId="5"/>
  </cellStyles>
  <dxfs count="30">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patternType="solid">
          <bgColor rgb="FFFF8282"/>
        </patternFill>
      </fill>
    </dxf>
    <dxf>
      <fill>
        <patternFill patternType="solid">
          <bgColor rgb="FFFF828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7EB0CD"/>
      <color rgb="FF54A844"/>
      <color rgb="FFD96E22"/>
      <color rgb="FFF0F6F8"/>
      <color rgb="FFFFCD05"/>
      <color rgb="FF004A62"/>
      <color rgb="FFE4F5F9"/>
      <color rgb="FFE8A426"/>
      <color rgb="FFF9ECDF"/>
      <color rgb="FF0073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eetMetadata" Target="metadata.xml"/></Relationships>
</file>

<file path=xl/ctrlProps/ctrlProp1.xml><?xml version="1.0" encoding="utf-8"?>
<formControlPr xmlns="http://schemas.microsoft.com/office/spreadsheetml/2009/9/main" objectType="CheckBox" fmlaLink="$A$79" lockText="1" noThreeD="1"/>
</file>

<file path=xl/ctrlProps/ctrlProp2.xml><?xml version="1.0" encoding="utf-8"?>
<formControlPr xmlns="http://schemas.microsoft.com/office/spreadsheetml/2009/9/main" objectType="CheckBox" fmlaLink="$M$79" lockText="1" noThreeD="1"/>
</file>

<file path=xl/ctrlProps/ctrlProp3.xml><?xml version="1.0" encoding="utf-8"?>
<formControlPr xmlns="http://schemas.microsoft.com/office/spreadsheetml/2009/9/main" objectType="CheckBox" fmlaLink="$Y$79" lockText="1" noThreeD="1"/>
</file>

<file path=xl/ctrlProps/ctrlProp4.xml><?xml version="1.0" encoding="utf-8"?>
<formControlPr xmlns="http://schemas.microsoft.com/office/spreadsheetml/2009/9/main" objectType="CheckBox" fmlaLink="$AL$79" lockText="1" noThreeD="1"/>
</file>

<file path=xl/ctrlProps/ctrlProp5.xml><?xml version="1.0" encoding="utf-8"?>
<formControlPr xmlns="http://schemas.microsoft.com/office/spreadsheetml/2009/9/main" objectType="CheckBox" fmlaLink="$A$165" lockText="1" noThreeD="1"/>
</file>

<file path=xl/ctrlProps/ctrlProp6.xml><?xml version="1.0" encoding="utf-8"?>
<formControlPr xmlns="http://schemas.microsoft.com/office/spreadsheetml/2009/9/main" objectType="CheckBox" fmlaLink="$M$165" lockText="1" noThreeD="1"/>
</file>

<file path=xl/ctrlProps/ctrlProp7.xml><?xml version="1.0" encoding="utf-8"?>
<formControlPr xmlns="http://schemas.microsoft.com/office/spreadsheetml/2009/9/main" objectType="CheckBox" fmlaLink="$Y$165" lockText="1" noThreeD="1"/>
</file>

<file path=xl/ctrlProps/ctrlProp8.xml><?xml version="1.0" encoding="utf-8"?>
<formControlPr xmlns="http://schemas.microsoft.com/office/spreadsheetml/2009/9/main" objectType="CheckBox" fmlaLink="$AL$165"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www.focusonenergy.com/smallbusiness" TargetMode="External"/></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50799</xdr:colOff>
      <xdr:row>0</xdr:row>
      <xdr:rowOff>21167</xdr:rowOff>
    </xdr:from>
    <xdr:to>
      <xdr:col>3</xdr:col>
      <xdr:colOff>624415</xdr:colOff>
      <xdr:row>3</xdr:row>
      <xdr:rowOff>64488</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5099" y="21167"/>
          <a:ext cx="2269066" cy="6529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133350</xdr:colOff>
          <xdr:row>78</xdr:row>
          <xdr:rowOff>57150</xdr:rowOff>
        </xdr:from>
        <xdr:to>
          <xdr:col>11</xdr:col>
          <xdr:colOff>38100</xdr:colOff>
          <xdr:row>79</xdr:row>
          <xdr:rowOff>104775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78</xdr:row>
          <xdr:rowOff>57150</xdr:rowOff>
        </xdr:from>
        <xdr:to>
          <xdr:col>24</xdr:col>
          <xdr:colOff>28575</xdr:colOff>
          <xdr:row>79</xdr:row>
          <xdr:rowOff>104775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2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78</xdr:row>
          <xdr:rowOff>57150</xdr:rowOff>
        </xdr:from>
        <xdr:to>
          <xdr:col>36</xdr:col>
          <xdr:colOff>28575</xdr:colOff>
          <xdr:row>79</xdr:row>
          <xdr:rowOff>104775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78</xdr:row>
          <xdr:rowOff>57150</xdr:rowOff>
        </xdr:from>
        <xdr:to>
          <xdr:col>47</xdr:col>
          <xdr:colOff>66675</xdr:colOff>
          <xdr:row>79</xdr:row>
          <xdr:rowOff>104775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164</xdr:row>
          <xdr:rowOff>57150</xdr:rowOff>
        </xdr:from>
        <xdr:to>
          <xdr:col>11</xdr:col>
          <xdr:colOff>38100</xdr:colOff>
          <xdr:row>165</xdr:row>
          <xdr:rowOff>76200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2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164</xdr:row>
          <xdr:rowOff>57150</xdr:rowOff>
        </xdr:from>
        <xdr:to>
          <xdr:col>24</xdr:col>
          <xdr:colOff>28575</xdr:colOff>
          <xdr:row>165</xdr:row>
          <xdr:rowOff>76200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2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164</xdr:row>
          <xdr:rowOff>57150</xdr:rowOff>
        </xdr:from>
        <xdr:to>
          <xdr:col>36</xdr:col>
          <xdr:colOff>28575</xdr:colOff>
          <xdr:row>165</xdr:row>
          <xdr:rowOff>76200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2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164</xdr:row>
          <xdr:rowOff>57150</xdr:rowOff>
        </xdr:from>
        <xdr:to>
          <xdr:col>47</xdr:col>
          <xdr:colOff>66675</xdr:colOff>
          <xdr:row>165</xdr:row>
          <xdr:rowOff>76200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2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3.vml"/><Relationship Id="rId9"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31864-6D3B-48AB-ADEA-A35E30DA049A}">
  <dimension ref="A1:I22"/>
  <sheetViews>
    <sheetView tabSelected="1" workbookViewId="0">
      <selection activeCell="C13" sqref="C13"/>
    </sheetView>
  </sheetViews>
  <sheetFormatPr defaultRowHeight="15" x14ac:dyDescent="0.25"/>
  <cols>
    <col min="1" max="1" width="1.7109375" customWidth="1"/>
    <col min="2" max="2" width="4.7109375" customWidth="1"/>
    <col min="3" max="9" width="20.7109375" customWidth="1"/>
  </cols>
  <sheetData>
    <row r="1" spans="1:9" x14ac:dyDescent="0.25">
      <c r="A1" s="159"/>
      <c r="B1" s="159"/>
      <c r="C1" s="159"/>
      <c r="D1" s="192" t="s">
        <v>2223</v>
      </c>
      <c r="E1" s="192"/>
      <c r="F1" s="192"/>
      <c r="G1" s="192"/>
      <c r="H1" s="192"/>
      <c r="I1" s="159"/>
    </row>
    <row r="2" spans="1:9" x14ac:dyDescent="0.25">
      <c r="A2" s="159"/>
      <c r="B2" s="159"/>
      <c r="C2" s="159"/>
      <c r="D2" s="192"/>
      <c r="E2" s="192"/>
      <c r="F2" s="192"/>
      <c r="G2" s="192"/>
      <c r="H2" s="192"/>
      <c r="I2" s="159"/>
    </row>
    <row r="3" spans="1:9" ht="18" x14ac:dyDescent="0.25">
      <c r="A3" s="159"/>
      <c r="B3" s="159"/>
      <c r="C3" s="159"/>
      <c r="D3" s="193" t="s">
        <v>6</v>
      </c>
      <c r="E3" s="193"/>
      <c r="F3" s="193"/>
      <c r="G3" s="193"/>
      <c r="H3" s="193"/>
      <c r="I3" s="159"/>
    </row>
    <row r="4" spans="1:9" x14ac:dyDescent="0.25">
      <c r="A4" s="159"/>
      <c r="B4" s="159"/>
      <c r="C4" s="159"/>
      <c r="D4" s="159"/>
      <c r="E4" s="159"/>
      <c r="F4" s="159"/>
      <c r="G4" s="159"/>
      <c r="H4" s="159"/>
      <c r="I4" s="159"/>
    </row>
    <row r="5" spans="1:9" x14ac:dyDescent="0.25">
      <c r="A5" s="159"/>
      <c r="B5" s="160" t="s">
        <v>2210</v>
      </c>
      <c r="C5" s="161"/>
      <c r="D5" s="162"/>
      <c r="E5" s="162"/>
      <c r="F5" s="162"/>
      <c r="G5" s="162"/>
      <c r="H5" s="162"/>
      <c r="I5" s="163"/>
    </row>
    <row r="6" spans="1:9" x14ac:dyDescent="0.25">
      <c r="A6" s="159"/>
      <c r="B6" s="164" t="s">
        <v>2211</v>
      </c>
      <c r="C6" s="194" t="s">
        <v>2224</v>
      </c>
      <c r="D6" s="194"/>
      <c r="E6" s="194"/>
      <c r="F6" s="194"/>
      <c r="G6" s="194"/>
      <c r="H6" s="194"/>
      <c r="I6" s="195"/>
    </row>
    <row r="7" spans="1:9" x14ac:dyDescent="0.25">
      <c r="A7" s="159"/>
      <c r="B7" s="164"/>
      <c r="C7" s="194"/>
      <c r="D7" s="194"/>
      <c r="E7" s="194"/>
      <c r="F7" s="194"/>
      <c r="G7" s="194"/>
      <c r="H7" s="194"/>
      <c r="I7" s="195"/>
    </row>
    <row r="8" spans="1:9" x14ac:dyDescent="0.25">
      <c r="A8" s="159"/>
      <c r="B8" s="165" t="s">
        <v>2212</v>
      </c>
      <c r="C8" s="194" t="s">
        <v>2213</v>
      </c>
      <c r="D8" s="194"/>
      <c r="E8" s="194"/>
      <c r="F8" s="194"/>
      <c r="G8" s="194"/>
      <c r="H8" s="194"/>
      <c r="I8" s="195"/>
    </row>
    <row r="9" spans="1:9" x14ac:dyDescent="0.25">
      <c r="A9" s="159"/>
      <c r="B9" s="165"/>
      <c r="C9" s="194"/>
      <c r="D9" s="194"/>
      <c r="E9" s="194"/>
      <c r="F9" s="194"/>
      <c r="G9" s="194"/>
      <c r="H9" s="194"/>
      <c r="I9" s="195"/>
    </row>
    <row r="10" spans="1:9" x14ac:dyDescent="0.25">
      <c r="A10" s="159"/>
      <c r="B10" s="164" t="s">
        <v>2214</v>
      </c>
      <c r="C10" s="194" t="s">
        <v>2215</v>
      </c>
      <c r="D10" s="194"/>
      <c r="E10" s="194"/>
      <c r="F10" s="194"/>
      <c r="G10" s="194"/>
      <c r="H10" s="194"/>
      <c r="I10" s="195"/>
    </row>
    <row r="11" spans="1:9" x14ac:dyDescent="0.25">
      <c r="A11" s="159"/>
      <c r="B11" s="164" t="s">
        <v>2216</v>
      </c>
      <c r="C11" s="194" t="s">
        <v>2225</v>
      </c>
      <c r="D11" s="194"/>
      <c r="E11" s="194"/>
      <c r="F11" s="194"/>
      <c r="G11" s="194"/>
      <c r="H11" s="194"/>
      <c r="I11" s="195"/>
    </row>
    <row r="12" spans="1:9" x14ac:dyDescent="0.25">
      <c r="A12" s="159"/>
      <c r="B12" s="166"/>
      <c r="C12" s="194"/>
      <c r="D12" s="194"/>
      <c r="E12" s="194"/>
      <c r="F12" s="194"/>
      <c r="G12" s="194"/>
      <c r="H12" s="194"/>
      <c r="I12" s="195"/>
    </row>
    <row r="13" spans="1:9" x14ac:dyDescent="0.25">
      <c r="A13" s="159"/>
      <c r="B13" s="164" t="s">
        <v>2217</v>
      </c>
      <c r="C13" s="167" t="s">
        <v>2235</v>
      </c>
      <c r="D13" s="168"/>
      <c r="E13" s="168"/>
      <c r="F13" s="168"/>
      <c r="G13" s="168"/>
      <c r="H13" s="168"/>
      <c r="I13" s="169"/>
    </row>
    <row r="14" spans="1:9" x14ac:dyDescent="0.25">
      <c r="A14" s="159"/>
      <c r="B14" s="164" t="s">
        <v>2218</v>
      </c>
      <c r="C14" s="194" t="s">
        <v>2226</v>
      </c>
      <c r="D14" s="194"/>
      <c r="E14" s="194"/>
      <c r="F14" s="194"/>
      <c r="G14" s="194"/>
      <c r="H14" s="194"/>
      <c r="I14" s="195"/>
    </row>
    <row r="15" spans="1:9" x14ac:dyDescent="0.25">
      <c r="A15" s="159"/>
      <c r="B15" s="166"/>
      <c r="C15" s="194"/>
      <c r="D15" s="194"/>
      <c r="E15" s="194"/>
      <c r="F15" s="194"/>
      <c r="G15" s="194"/>
      <c r="H15" s="194"/>
      <c r="I15" s="195"/>
    </row>
    <row r="16" spans="1:9" x14ac:dyDescent="0.25">
      <c r="A16" s="159"/>
      <c r="B16" s="166" t="s">
        <v>2219</v>
      </c>
      <c r="C16" s="194" t="s">
        <v>2220</v>
      </c>
      <c r="D16" s="194"/>
      <c r="E16" s="194"/>
      <c r="F16" s="194"/>
      <c r="G16" s="194"/>
      <c r="H16" s="194"/>
      <c r="I16" s="195"/>
    </row>
    <row r="17" spans="1:9" x14ac:dyDescent="0.25">
      <c r="A17" s="159"/>
      <c r="B17" s="166"/>
      <c r="C17" s="194"/>
      <c r="D17" s="194"/>
      <c r="E17" s="194"/>
      <c r="F17" s="194"/>
      <c r="G17" s="194"/>
      <c r="H17" s="194"/>
      <c r="I17" s="195"/>
    </row>
    <row r="18" spans="1:9" x14ac:dyDescent="0.25">
      <c r="A18" s="159"/>
      <c r="B18" s="166" t="s">
        <v>2221</v>
      </c>
      <c r="C18" s="194" t="s">
        <v>2222</v>
      </c>
      <c r="D18" s="194"/>
      <c r="E18" s="194"/>
      <c r="F18" s="194"/>
      <c r="G18" s="194"/>
      <c r="H18" s="194"/>
      <c r="I18" s="195"/>
    </row>
    <row r="19" spans="1:9" x14ac:dyDescent="0.25">
      <c r="A19" s="159"/>
      <c r="B19" s="164"/>
      <c r="C19" s="194"/>
      <c r="D19" s="194"/>
      <c r="E19" s="194"/>
      <c r="F19" s="194"/>
      <c r="G19" s="194"/>
      <c r="H19" s="194"/>
      <c r="I19" s="195"/>
    </row>
    <row r="20" spans="1:9" x14ac:dyDescent="0.25">
      <c r="A20" s="159"/>
      <c r="B20" s="164"/>
      <c r="C20" s="196"/>
      <c r="D20" s="196"/>
      <c r="E20" s="196"/>
      <c r="F20" s="196"/>
      <c r="G20" s="196"/>
      <c r="H20" s="196"/>
      <c r="I20" s="197"/>
    </row>
    <row r="21" spans="1:9" x14ac:dyDescent="0.25">
      <c r="A21" s="159"/>
      <c r="B21" s="170"/>
      <c r="C21" s="190"/>
      <c r="D21" s="190"/>
      <c r="E21" s="190"/>
      <c r="F21" s="190"/>
      <c r="G21" s="190"/>
      <c r="H21" s="190"/>
      <c r="I21" s="191"/>
    </row>
    <row r="22" spans="1:9" x14ac:dyDescent="0.25">
      <c r="A22" s="159"/>
      <c r="B22" s="159"/>
      <c r="C22" s="159"/>
      <c r="D22" s="159"/>
      <c r="E22" s="159"/>
      <c r="F22" s="159"/>
      <c r="G22" s="159"/>
      <c r="H22" s="159"/>
      <c r="I22" s="159"/>
    </row>
  </sheetData>
  <sheetProtection algorithmName="SHA-512" hashValue="uiZQ2brvKHw2mIlBg4YyKoy5ABmQxgB5uyMpMWUxwtm/OnmD20hta0p9YcAIu7Y8mhOIGyskT+gzSdKEQV2Dtg==" saltValue="PKc5TsmZmVHQNmGvh0JGWQ==" spinCount="100000" sheet="1" objects="1" scenarios="1"/>
  <mergeCells count="12">
    <mergeCell ref="C21:I21"/>
    <mergeCell ref="D1:H2"/>
    <mergeCell ref="D3:H3"/>
    <mergeCell ref="C6:I7"/>
    <mergeCell ref="C8:I9"/>
    <mergeCell ref="C10:I10"/>
    <mergeCell ref="C11:I12"/>
    <mergeCell ref="C14:I15"/>
    <mergeCell ref="C16:I17"/>
    <mergeCell ref="C18:I18"/>
    <mergeCell ref="C19:I19"/>
    <mergeCell ref="C20:I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C593A-233A-415F-9CAC-266225890B1A}">
  <sheetPr>
    <pageSetUpPr fitToPage="1"/>
  </sheetPr>
  <dimension ref="B1:I29"/>
  <sheetViews>
    <sheetView workbookViewId="0">
      <selection activeCell="B10" sqref="B10"/>
    </sheetView>
  </sheetViews>
  <sheetFormatPr defaultRowHeight="15" x14ac:dyDescent="0.25"/>
  <cols>
    <col min="1" max="1" width="1.7109375" customWidth="1"/>
    <col min="2" max="2" width="17.5703125" customWidth="1"/>
    <col min="3" max="3" width="64.140625" customWidth="1"/>
    <col min="4" max="4" width="11.7109375" customWidth="1"/>
    <col min="5" max="5" width="24.7109375" customWidth="1"/>
    <col min="6" max="6" width="22.7109375" customWidth="1"/>
    <col min="7" max="7" width="26.7109375" customWidth="1"/>
    <col min="8" max="9" width="26.7109375" hidden="1" customWidth="1"/>
  </cols>
  <sheetData>
    <row r="1" spans="2:9" ht="23.25" x14ac:dyDescent="0.35">
      <c r="B1" s="43" t="s">
        <v>1973</v>
      </c>
      <c r="H1" s="42" t="s">
        <v>0</v>
      </c>
      <c r="I1" s="42" t="s">
        <v>0</v>
      </c>
    </row>
    <row r="2" spans="2:9" x14ac:dyDescent="0.25">
      <c r="B2" t="s">
        <v>1</v>
      </c>
      <c r="H2" t="s">
        <v>2205</v>
      </c>
      <c r="I2" t="s">
        <v>2206</v>
      </c>
    </row>
    <row r="3" spans="2:9" x14ac:dyDescent="0.25">
      <c r="B3" t="s">
        <v>2</v>
      </c>
    </row>
    <row r="4" spans="2:9" x14ac:dyDescent="0.25">
      <c r="B4" t="s">
        <v>3</v>
      </c>
      <c r="D4" s="20"/>
      <c r="I4" s="44" t="s">
        <v>1873</v>
      </c>
    </row>
    <row r="5" spans="2:9" x14ac:dyDescent="0.25">
      <c r="E5" s="20"/>
      <c r="I5" s="63" t="s">
        <v>1863</v>
      </c>
    </row>
    <row r="6" spans="2:9" x14ac:dyDescent="0.25">
      <c r="B6" s="32" t="s">
        <v>1876</v>
      </c>
      <c r="C6" s="38" t="s">
        <v>1863</v>
      </c>
      <c r="E6" s="20"/>
      <c r="I6" s="44" t="s">
        <v>1874</v>
      </c>
    </row>
    <row r="7" spans="2:9" ht="15.75" thickBot="1" x14ac:dyDescent="0.3"/>
    <row r="8" spans="2:9" ht="15" customHeight="1" x14ac:dyDescent="0.25">
      <c r="B8" s="200" t="s">
        <v>4</v>
      </c>
      <c r="C8" s="198" t="s">
        <v>5</v>
      </c>
      <c r="D8" s="202" t="s">
        <v>6</v>
      </c>
      <c r="E8" s="202"/>
      <c r="F8" s="202"/>
      <c r="G8" s="203"/>
    </row>
    <row r="9" spans="2:9" x14ac:dyDescent="0.25">
      <c r="B9" s="201"/>
      <c r="C9" s="199"/>
      <c r="D9" s="40" t="s">
        <v>7</v>
      </c>
      <c r="E9" s="40" t="s">
        <v>8</v>
      </c>
      <c r="F9" s="40" t="s">
        <v>9</v>
      </c>
      <c r="G9" s="41" t="s">
        <v>10</v>
      </c>
    </row>
    <row r="10" spans="2:9" ht="27.95" customHeight="1" x14ac:dyDescent="0.25">
      <c r="B10" s="59"/>
      <c r="C10" s="35" t="str">
        <f>IF(B10="","",    IF(ISNUMBER(VALUE(LEFT(B10,1)))=FALSE,  IFERROR(IF(OR(FOEPrgm=Lookups!$D$3, FOEPrgm=Lookups!$D$4),VLOOKUP(B10,Criteria!$D$3:$G$662,4,FALSE),IF(FOEPrgm=Lookups!$D$5,VLOOKUP(B10,Criteria!$E$3:$G$662,3,FALSE),IF(FOEPrgm=Lookups!$D$6,VLOOKUP(B10,Criteria!$F$3:$G$662,2,FALSE),""))),$I$2),    IFERROR(IF(OR(FOEPrgm=Lookups!$D$3, FOEPrgm=Lookups!$D$4),VLOOKUP(B10,Criteria!$A$3:$G$662,7,FALSE),IF(FOEPrgm=Lookups!$D$5,VLOOKUP(B10,Criteria!$B$3:$G$662,6,FALSE),IF(FOEPrgm=Lookups!$D$6,VLOOKUP(B10,Criteria!$C$3:$G$662,5,FALSE),""))),$I$2)     ))</f>
        <v/>
      </c>
      <c r="D10" s="60" t="str">
        <f>IF(OR(B10="",C10=$I$2),"",IF(OR(I10=0,I10=""),"No","Yes"))</f>
        <v/>
      </c>
      <c r="E10" s="60" t="str">
        <f>IF(OR(B10="",C10=$I$2),"",IF(OR(I10=0,I10=""),"N/A",I10))</f>
        <v/>
      </c>
      <c r="F10" s="60" t="str">
        <f>IF(D10="Yes",IF(B10="","",   IF(ISNUMBER(VALUE(LEFT(B10,1)))=FALSE,
IF(OR(FOEPrgm=Lookups!$D$3, FOEPrgm=Lookups!$D$4),VLOOKUP(B10,Criteria!$D$3:$AB$662,25,FALSE),IF(FOEPrgm=Lookups!$D$5,VLOOKUP(B10,Criteria!$E$3:$AB$662,24,FALSE),IF(FOEPrgm=Lookups!$D$6,VLOOKUP(B10,Criteria!$F$3:$AB$662,23,FALSE),""))),   IF(OR(FOEPrgm=Lookups!$D$3, FOEPrgm=Lookups!$D$4),VLOOKUP(B10,Criteria!$A$3:$AB$662,28,FALSE),IF(FOEPrgm=Lookups!$D$5,VLOOKUP(B10,Criteria!$B$3:$AB$662,27,FALSE),IF(FOEPrgm=Lookups!$D$6,VLOOKUP(B10,Criteria!$C$3:$AB$662,26,FALSE),"")))   )  ),
IF(B10="","","N/A")    )</f>
        <v/>
      </c>
      <c r="G10" s="61" t="str">
        <f>IF(OR(B10="",C10=$I$2),"",IF(D10="No","N/A",IF( E10=$I$5,VLOOKUP(F10,Lookups!$A$106:$C$129,3,FALSE),"Enter on "&amp;E10&amp;" Supplemental Data Sheet")))</f>
        <v/>
      </c>
      <c r="H10" s="58" t="str">
        <f>E10&amp;"-"&amp;F10</f>
        <v>-</v>
      </c>
      <c r="I10" s="58" t="str">
        <f>IF(B10="","",IF(ISNUMBER(VALUE(LEFT(B10,1)))=FALSE,IF(OR(FOEPrgm=Lookups!$D$3,FOEPrgm=Lookups!$D$4),VLOOKUP(B10,Criteria!$D$3:$AA$662,24,FALSE),IF(FOEPrgm=Lookups!$D$5,VLOOKUP(B10,Criteria!$E$3:$AA$662,23,FALSE),IF(FOEPrgm=Lookups!$D$6,VLOOKUP(B10,Criteria!$F$3:$AA$662,22,FALSE),""))), IF(OR(FOEPrgm=Lookups!$D$3,FOEPrgm=Lookups!$D$4),VLOOKUP(B10,Criteria!$A$3:$AA$662,27,FALSE),IF(FOEPrgm=Lookups!$D$5,VLOOKUP(B10,Criteria!$B$3:$AA$662,26,FALSE),IF(FOEPrgm=Lookups!$D$6,VLOOKUP(B10,Criteria!$C$3:$AA$662,25,FALSE),""))) ))</f>
        <v/>
      </c>
    </row>
    <row r="11" spans="2:9" ht="27.95" customHeight="1" x14ac:dyDescent="0.25">
      <c r="B11" s="59"/>
      <c r="C11" s="35" t="str">
        <f>IF(B11="","",    IF(ISNUMBER(VALUE(LEFT(B11,1)))=FALSE,  IFERROR(IF(OR(FOEPrgm=Lookups!$D$3, FOEPrgm=Lookups!$D$4),VLOOKUP(B11,Criteria!$D$3:$G$662,4,FALSE),IF(FOEPrgm=Lookups!$D$5,VLOOKUP(B11,Criteria!$E$3:$G$662,3,FALSE),IF(FOEPrgm=Lookups!$D$6,VLOOKUP(B11,Criteria!$F$3:$G$662,2,FALSE),""))),$I$2),    IFERROR(IF(OR(FOEPrgm=Lookups!$D$3, FOEPrgm=Lookups!$D$4),VLOOKUP(B11,Criteria!$A$3:$G$662,7,FALSE),IF(FOEPrgm=Lookups!$D$5,VLOOKUP(B11,Criteria!$B$3:$G$662,6,FALSE),IF(FOEPrgm=Lookups!$D$6,VLOOKUP(B11,Criteria!$C$3:$G$662,5,FALSE),""))),$I$2)     ))</f>
        <v/>
      </c>
      <c r="D11" s="60" t="str">
        <f t="shared" ref="D11:D29" si="0">IF(OR(B11="",C11=$I$2),"",IF(OR(I11=0,I11=""),"No","Yes"))</f>
        <v/>
      </c>
      <c r="E11" s="60" t="str">
        <f t="shared" ref="E11:E29" si="1">IF(OR(B11="",C11=$I$2),"",IF(OR(I11=0,I11=""),"N/A",I11))</f>
        <v/>
      </c>
      <c r="F11" s="60" t="str">
        <f>IF(D11="Yes",IF(B11="","",   IF(ISNUMBER(VALUE(LEFT(B11,1)))=FALSE,
IF(OR(FOEPrgm=Lookups!$D$3, FOEPrgm=Lookups!$D$4),VLOOKUP(B11,Criteria!$D$3:$AB$662,25,FALSE),IF(FOEPrgm=Lookups!$D$5,VLOOKUP(B11,Criteria!$E$3:$AB$662,24,FALSE),IF(FOEPrgm=Lookups!$D$6,VLOOKUP(B11,Criteria!$F$3:$AB$662,23,FALSE),""))),   IF(OR(FOEPrgm=Lookups!$D$3, FOEPrgm=Lookups!$D$4),VLOOKUP(B11,Criteria!$A$3:$AB$662,28,FALSE),IF(FOEPrgm=Lookups!$D$5,VLOOKUP(B11,Criteria!$B$3:$AB$662,27,FALSE),IF(FOEPrgm=Lookups!$D$6,VLOOKUP(B11,Criteria!$C$3:$AB$662,26,FALSE),"")))   )  ),
IF(B11="","","N/A")    )</f>
        <v/>
      </c>
      <c r="G11" s="61" t="str">
        <f>IF(OR(B11="",C11=$I$2),"",IF(D11="No","N/A",IF( E11=$I$5,VLOOKUP(F11,Lookups!$A$106:$C$129,3,FALSE),"Enter on "&amp;E11&amp;" Supplemental Data Sheet")))</f>
        <v/>
      </c>
      <c r="H11" s="58" t="str">
        <f t="shared" ref="H11:H29" si="2">E11&amp;"-"&amp;F11</f>
        <v>-</v>
      </c>
      <c r="I11" s="58" t="str">
        <f>IF(B11="","",IF(ISNUMBER(VALUE(LEFT(B11,1)))=FALSE,IF(OR(FOEPrgm=Lookups!$D$3,FOEPrgm=Lookups!$D$4),VLOOKUP(B11,Criteria!$D$3:$AA$662,24,FALSE),IF(FOEPrgm=Lookups!$D$5,VLOOKUP(B11,Criteria!$E$3:$AA$662,23,FALSE),IF(FOEPrgm=Lookups!$D$6,VLOOKUP(B11,Criteria!$F$3:$AA$662,22,FALSE),""))), IF(OR(FOEPrgm=Lookups!$D$3,FOEPrgm=Lookups!$D$4),VLOOKUP(B11,Criteria!$A$3:$AA$662,27,FALSE),IF(FOEPrgm=Lookups!$D$5,VLOOKUP(B11,Criteria!$B$3:$AA$662,26,FALSE),IF(FOEPrgm=Lookups!$D$6,VLOOKUP(B11,Criteria!$C$3:$AA$662,25,FALSE),""))) ))</f>
        <v/>
      </c>
    </row>
    <row r="12" spans="2:9" ht="27.95" customHeight="1" x14ac:dyDescent="0.25">
      <c r="B12" s="59"/>
      <c r="C12" s="35" t="str">
        <f>IF(B12="","",    IF(ISNUMBER(VALUE(LEFT(B12,1)))=FALSE,  IFERROR(IF(OR(FOEPrgm=Lookups!$D$3, FOEPrgm=Lookups!$D$4),VLOOKUP(B12,Criteria!$D$3:$G$662,4,FALSE),IF(FOEPrgm=Lookups!$D$5,VLOOKUP(B12,Criteria!$E$3:$G$662,3,FALSE),IF(FOEPrgm=Lookups!$D$6,VLOOKUP(B12,Criteria!$F$3:$G$662,2,FALSE),""))),$I$2),    IFERROR(IF(OR(FOEPrgm=Lookups!$D$3, FOEPrgm=Lookups!$D$4),VLOOKUP(B12,Criteria!$A$3:$G$662,7,FALSE),IF(FOEPrgm=Lookups!$D$5,VLOOKUP(B12,Criteria!$B$3:$G$662,6,FALSE),IF(FOEPrgm=Lookups!$D$6,VLOOKUP(B12,Criteria!$C$3:$G$662,5,FALSE),""))),$I$2)     ))</f>
        <v/>
      </c>
      <c r="D12" s="60" t="str">
        <f t="shared" si="0"/>
        <v/>
      </c>
      <c r="E12" s="60" t="str">
        <f t="shared" si="1"/>
        <v/>
      </c>
      <c r="F12" s="60" t="str">
        <f>IF(D12="Yes",IF(B12="","",   IF(ISNUMBER(VALUE(LEFT(B12,1)))=FALSE,
IF(OR(FOEPrgm=Lookups!$D$3, FOEPrgm=Lookups!$D$4),VLOOKUP(B12,Criteria!$D$3:$AB$662,25,FALSE),IF(FOEPrgm=Lookups!$D$5,VLOOKUP(B12,Criteria!$E$3:$AB$662,24,FALSE),IF(FOEPrgm=Lookups!$D$6,VLOOKUP(B12,Criteria!$F$3:$AB$662,23,FALSE),""))),   IF(OR(FOEPrgm=Lookups!$D$3, FOEPrgm=Lookups!$D$4),VLOOKUP(B12,Criteria!$A$3:$AB$662,28,FALSE),IF(FOEPrgm=Lookups!$D$5,VLOOKUP(B12,Criteria!$B$3:$AB$662,27,FALSE),IF(FOEPrgm=Lookups!$D$6,VLOOKUP(B12,Criteria!$C$3:$AB$662,26,FALSE),"")))   )  ),
IF(B12="","","N/A")    )</f>
        <v/>
      </c>
      <c r="G12" s="61" t="str">
        <f>IF(OR(B12="",C12=$I$2),"",IF(D12="No","N/A",IF( E12=$I$5,VLOOKUP(F12,Lookups!$A$106:$C$129,3,FALSE),"Enter on "&amp;E12&amp;" Supplemental Data Sheet")))</f>
        <v/>
      </c>
      <c r="H12" s="58" t="str">
        <f t="shared" si="2"/>
        <v>-</v>
      </c>
      <c r="I12" s="58" t="str">
        <f>IF(B12="","",IF(ISNUMBER(VALUE(LEFT(B12,1)))=FALSE,IF(OR(FOEPrgm=Lookups!$D$3,FOEPrgm=Lookups!$D$4),VLOOKUP(B12,Criteria!$D$3:$AA$662,24,FALSE),IF(FOEPrgm=Lookups!$D$5,VLOOKUP(B12,Criteria!$E$3:$AA$662,23,FALSE),IF(FOEPrgm=Lookups!$D$6,VLOOKUP(B12,Criteria!$F$3:$AA$662,22,FALSE),""))), IF(OR(FOEPrgm=Lookups!$D$3,FOEPrgm=Lookups!$D$4),VLOOKUP(B12,Criteria!$A$3:$AA$662,27,FALSE),IF(FOEPrgm=Lookups!$D$5,VLOOKUP(B12,Criteria!$B$3:$AA$662,26,FALSE),IF(FOEPrgm=Lookups!$D$6,VLOOKUP(B12,Criteria!$C$3:$AA$662,25,FALSE),""))) ))</f>
        <v/>
      </c>
    </row>
    <row r="13" spans="2:9" ht="27.95" customHeight="1" x14ac:dyDescent="0.25">
      <c r="B13" s="59"/>
      <c r="C13" s="35" t="str">
        <f>IF(B13="","",    IF(ISNUMBER(VALUE(LEFT(B13,1)))=FALSE,  IFERROR(IF(OR(FOEPrgm=Lookups!$D$3, FOEPrgm=Lookups!$D$4),VLOOKUP(B13,Criteria!$D$3:$G$662,4,FALSE),IF(FOEPrgm=Lookups!$D$5,VLOOKUP(B13,Criteria!$E$3:$G$662,3,FALSE),IF(FOEPrgm=Lookups!$D$6,VLOOKUP(B13,Criteria!$F$3:$G$662,2,FALSE),""))),$I$2),    IFERROR(IF(OR(FOEPrgm=Lookups!$D$3, FOEPrgm=Lookups!$D$4),VLOOKUP(B13,Criteria!$A$3:$G$662,7,FALSE),IF(FOEPrgm=Lookups!$D$5,VLOOKUP(B13,Criteria!$B$3:$G$662,6,FALSE),IF(FOEPrgm=Lookups!$D$6,VLOOKUP(B13,Criteria!$C$3:$G$662,5,FALSE),""))),$I$2)     ))</f>
        <v/>
      </c>
      <c r="D13" s="60" t="str">
        <f t="shared" si="0"/>
        <v/>
      </c>
      <c r="E13" s="60" t="str">
        <f t="shared" si="1"/>
        <v/>
      </c>
      <c r="F13" s="60" t="str">
        <f>IF(D13="Yes",IF(B13="","",   IF(ISNUMBER(VALUE(LEFT(B13,1)))=FALSE,
IF(OR(FOEPrgm=Lookups!$D$3, FOEPrgm=Lookups!$D$4),VLOOKUP(B13,Criteria!$D$3:$AB$662,25,FALSE),IF(FOEPrgm=Lookups!$D$5,VLOOKUP(B13,Criteria!$E$3:$AB$662,24,FALSE),IF(FOEPrgm=Lookups!$D$6,VLOOKUP(B13,Criteria!$F$3:$AB$662,23,FALSE),""))),   IF(OR(FOEPrgm=Lookups!$D$3, FOEPrgm=Lookups!$D$4),VLOOKUP(B13,Criteria!$A$3:$AB$662,28,FALSE),IF(FOEPrgm=Lookups!$D$5,VLOOKUP(B13,Criteria!$B$3:$AB$662,27,FALSE),IF(FOEPrgm=Lookups!$D$6,VLOOKUP(B13,Criteria!$C$3:$AB$662,26,FALSE),"")))   )  ),
IF(B13="","","N/A")    )</f>
        <v/>
      </c>
      <c r="G13" s="61" t="str">
        <f>IF(OR(B13="",C13=$I$2),"",IF(D13="No","N/A",IF( E13=$I$5,VLOOKUP(F13,Lookups!$A$106:$C$129,3,FALSE),"Enter on "&amp;E13&amp;" Supplemental Data Sheet")))</f>
        <v/>
      </c>
      <c r="H13" s="58" t="str">
        <f t="shared" si="2"/>
        <v>-</v>
      </c>
      <c r="I13" s="58" t="str">
        <f>IF(B13="","",IF(ISNUMBER(VALUE(LEFT(B13,1)))=FALSE,IF(OR(FOEPrgm=Lookups!$D$3,FOEPrgm=Lookups!$D$4),VLOOKUP(B13,Criteria!$D$3:$AA$662,24,FALSE),IF(FOEPrgm=Lookups!$D$5,VLOOKUP(B13,Criteria!$E$3:$AA$662,23,FALSE),IF(FOEPrgm=Lookups!$D$6,VLOOKUP(B13,Criteria!$F$3:$AA$662,22,FALSE),""))), IF(OR(FOEPrgm=Lookups!$D$3,FOEPrgm=Lookups!$D$4),VLOOKUP(B13,Criteria!$A$3:$AA$662,27,FALSE),IF(FOEPrgm=Lookups!$D$5,VLOOKUP(B13,Criteria!$B$3:$AA$662,26,FALSE),IF(FOEPrgm=Lookups!$D$6,VLOOKUP(B13,Criteria!$C$3:$AA$662,25,FALSE),""))) ))</f>
        <v/>
      </c>
    </row>
    <row r="14" spans="2:9" ht="27.95" customHeight="1" x14ac:dyDescent="0.25">
      <c r="B14" s="59"/>
      <c r="C14" s="35" t="str">
        <f>IF(B14="","",    IF(ISNUMBER(VALUE(LEFT(B14,1)))=FALSE,  IFERROR(IF(OR(FOEPrgm=Lookups!$D$3, FOEPrgm=Lookups!$D$4),VLOOKUP(B14,Criteria!$D$3:$G$662,4,FALSE),IF(FOEPrgm=Lookups!$D$5,VLOOKUP(B14,Criteria!$E$3:$G$662,3,FALSE),IF(FOEPrgm=Lookups!$D$6,VLOOKUP(B14,Criteria!$F$3:$G$662,2,FALSE),""))),$I$2),    IFERROR(IF(OR(FOEPrgm=Lookups!$D$3, FOEPrgm=Lookups!$D$4),VLOOKUP(B14,Criteria!$A$3:$G$662,7,FALSE),IF(FOEPrgm=Lookups!$D$5,VLOOKUP(B14,Criteria!$B$3:$G$662,6,FALSE),IF(FOEPrgm=Lookups!$D$6,VLOOKUP(B14,Criteria!$C$3:$G$662,5,FALSE),""))),$I$2)     ))</f>
        <v/>
      </c>
      <c r="D14" s="60" t="str">
        <f t="shared" si="0"/>
        <v/>
      </c>
      <c r="E14" s="60" t="str">
        <f t="shared" si="1"/>
        <v/>
      </c>
      <c r="F14" s="60" t="str">
        <f>IF(D14="Yes",IF(B14="","",   IF(ISNUMBER(VALUE(LEFT(B14,1)))=FALSE,
IF(OR(FOEPrgm=Lookups!$D$3, FOEPrgm=Lookups!$D$4),VLOOKUP(B14,Criteria!$D$3:$AB$662,25,FALSE),IF(FOEPrgm=Lookups!$D$5,VLOOKUP(B14,Criteria!$E$3:$AB$662,24,FALSE),IF(FOEPrgm=Lookups!$D$6,VLOOKUP(B14,Criteria!$F$3:$AB$662,23,FALSE),""))),   IF(OR(FOEPrgm=Lookups!$D$3, FOEPrgm=Lookups!$D$4),VLOOKUP(B14,Criteria!$A$3:$AB$662,28,FALSE),IF(FOEPrgm=Lookups!$D$5,VLOOKUP(B14,Criteria!$B$3:$AB$662,27,FALSE),IF(FOEPrgm=Lookups!$D$6,VLOOKUP(B14,Criteria!$C$3:$AB$662,26,FALSE),"")))   )  ),
IF(B14="","","N/A")    )</f>
        <v/>
      </c>
      <c r="G14" s="61" t="str">
        <f>IF(OR(B14="",C14=$I$2),"",IF(D14="No","N/A",IF( E14=$I$5,VLOOKUP(F14,Lookups!$A$106:$C$129,3,FALSE),"Enter on "&amp;E14&amp;" Supplemental Data Sheet")))</f>
        <v/>
      </c>
      <c r="H14" s="58" t="str">
        <f t="shared" si="2"/>
        <v>-</v>
      </c>
      <c r="I14" s="58" t="str">
        <f>IF(B14="","",IF(ISNUMBER(VALUE(LEFT(B14,1)))=FALSE,IF(OR(FOEPrgm=Lookups!$D$3,FOEPrgm=Lookups!$D$4),VLOOKUP(B14,Criteria!$D$3:$AA$662,24,FALSE),IF(FOEPrgm=Lookups!$D$5,VLOOKUP(B14,Criteria!$E$3:$AA$662,23,FALSE),IF(FOEPrgm=Lookups!$D$6,VLOOKUP(B14,Criteria!$F$3:$AA$662,22,FALSE),""))), IF(OR(FOEPrgm=Lookups!$D$3,FOEPrgm=Lookups!$D$4),VLOOKUP(B14,Criteria!$A$3:$AA$662,27,FALSE),IF(FOEPrgm=Lookups!$D$5,VLOOKUP(B14,Criteria!$B$3:$AA$662,26,FALSE),IF(FOEPrgm=Lookups!$D$6,VLOOKUP(B14,Criteria!$C$3:$AA$662,25,FALSE),""))) ))</f>
        <v/>
      </c>
    </row>
    <row r="15" spans="2:9" ht="27.95" customHeight="1" x14ac:dyDescent="0.25">
      <c r="B15" s="59"/>
      <c r="C15" s="35" t="str">
        <f>IF(B15="","",    IF(ISNUMBER(VALUE(LEFT(B15,1)))=FALSE,  IFERROR(IF(OR(FOEPrgm=Lookups!$D$3, FOEPrgm=Lookups!$D$4),VLOOKUP(B15,Criteria!$D$3:$G$662,4,FALSE),IF(FOEPrgm=Lookups!$D$5,VLOOKUP(B15,Criteria!$E$3:$G$662,3,FALSE),IF(FOEPrgm=Lookups!$D$6,VLOOKUP(B15,Criteria!$F$3:$G$662,2,FALSE),""))),$I$2),    IFERROR(IF(OR(FOEPrgm=Lookups!$D$3, FOEPrgm=Lookups!$D$4),VLOOKUP(B15,Criteria!$A$3:$G$662,7,FALSE),IF(FOEPrgm=Lookups!$D$5,VLOOKUP(B15,Criteria!$B$3:$G$662,6,FALSE),IF(FOEPrgm=Lookups!$D$6,VLOOKUP(B15,Criteria!$C$3:$G$662,5,FALSE),""))),$I$2)     ))</f>
        <v/>
      </c>
      <c r="D15" s="60" t="str">
        <f t="shared" si="0"/>
        <v/>
      </c>
      <c r="E15" s="60" t="str">
        <f t="shared" si="1"/>
        <v/>
      </c>
      <c r="F15" s="60" t="str">
        <f>IF(D15="Yes",IF(B15="","",   IF(ISNUMBER(VALUE(LEFT(B15,1)))=FALSE,
IF(OR(FOEPrgm=Lookups!$D$3, FOEPrgm=Lookups!$D$4),VLOOKUP(B15,Criteria!$D$3:$AB$662,25,FALSE),IF(FOEPrgm=Lookups!$D$5,VLOOKUP(B15,Criteria!$E$3:$AB$662,24,FALSE),IF(FOEPrgm=Lookups!$D$6,VLOOKUP(B15,Criteria!$F$3:$AB$662,23,FALSE),""))),   IF(OR(FOEPrgm=Lookups!$D$3, FOEPrgm=Lookups!$D$4),VLOOKUP(B15,Criteria!$A$3:$AB$662,28,FALSE),IF(FOEPrgm=Lookups!$D$5,VLOOKUP(B15,Criteria!$B$3:$AB$662,27,FALSE),IF(FOEPrgm=Lookups!$D$6,VLOOKUP(B15,Criteria!$C$3:$AB$662,26,FALSE),"")))   )  ),
IF(B15="","","N/A")    )</f>
        <v/>
      </c>
      <c r="G15" s="61" t="str">
        <f>IF(OR(B15="",C15=$I$2),"",IF(D15="No","N/A",IF( E15=$I$5,VLOOKUP(F15,Lookups!$A$106:$C$129,3,FALSE),"Enter on "&amp;E15&amp;" Supplemental Data Sheet")))</f>
        <v/>
      </c>
      <c r="H15" s="58" t="str">
        <f t="shared" si="2"/>
        <v>-</v>
      </c>
      <c r="I15" s="58" t="str">
        <f>IF(B15="","",IF(ISNUMBER(VALUE(LEFT(B15,1)))=FALSE,IF(OR(FOEPrgm=Lookups!$D$3,FOEPrgm=Lookups!$D$4),VLOOKUP(B15,Criteria!$D$3:$AA$662,24,FALSE),IF(FOEPrgm=Lookups!$D$5,VLOOKUP(B15,Criteria!$E$3:$AA$662,23,FALSE),IF(FOEPrgm=Lookups!$D$6,VLOOKUP(B15,Criteria!$F$3:$AA$662,22,FALSE),""))), IF(OR(FOEPrgm=Lookups!$D$3,FOEPrgm=Lookups!$D$4),VLOOKUP(B15,Criteria!$A$3:$AA$662,27,FALSE),IF(FOEPrgm=Lookups!$D$5,VLOOKUP(B15,Criteria!$B$3:$AA$662,26,FALSE),IF(FOEPrgm=Lookups!$D$6,VLOOKUP(B15,Criteria!$C$3:$AA$662,25,FALSE),""))) ))</f>
        <v/>
      </c>
    </row>
    <row r="16" spans="2:9" ht="27.95" customHeight="1" x14ac:dyDescent="0.25">
      <c r="B16" s="59"/>
      <c r="C16" s="35" t="str">
        <f>IF(B16="","",    IF(ISNUMBER(VALUE(LEFT(B16,1)))=FALSE,  IFERROR(IF(OR(FOEPrgm=Lookups!$D$3, FOEPrgm=Lookups!$D$4),VLOOKUP(B16,Criteria!$D$3:$G$662,4,FALSE),IF(FOEPrgm=Lookups!$D$5,VLOOKUP(B16,Criteria!$E$3:$G$662,3,FALSE),IF(FOEPrgm=Lookups!$D$6,VLOOKUP(B16,Criteria!$F$3:$G$662,2,FALSE),""))),$I$2),    IFERROR(IF(OR(FOEPrgm=Lookups!$D$3, FOEPrgm=Lookups!$D$4),VLOOKUP(B16,Criteria!$A$3:$G$662,7,FALSE),IF(FOEPrgm=Lookups!$D$5,VLOOKUP(B16,Criteria!$B$3:$G$662,6,FALSE),IF(FOEPrgm=Lookups!$D$6,VLOOKUP(B16,Criteria!$C$3:$G$662,5,FALSE),""))),$I$2)     ))</f>
        <v/>
      </c>
      <c r="D16" s="60" t="str">
        <f t="shared" si="0"/>
        <v/>
      </c>
      <c r="E16" s="60" t="str">
        <f t="shared" si="1"/>
        <v/>
      </c>
      <c r="F16" s="60" t="str">
        <f>IF(D16="Yes",IF(B16="","",   IF(ISNUMBER(VALUE(LEFT(B16,1)))=FALSE,
IF(OR(FOEPrgm=Lookups!$D$3, FOEPrgm=Lookups!$D$4),VLOOKUP(B16,Criteria!$D$3:$AB$662,25,FALSE),IF(FOEPrgm=Lookups!$D$5,VLOOKUP(B16,Criteria!$E$3:$AB$662,24,FALSE),IF(FOEPrgm=Lookups!$D$6,VLOOKUP(B16,Criteria!$F$3:$AB$662,23,FALSE),""))),   IF(OR(FOEPrgm=Lookups!$D$3, FOEPrgm=Lookups!$D$4),VLOOKUP(B16,Criteria!$A$3:$AB$662,28,FALSE),IF(FOEPrgm=Lookups!$D$5,VLOOKUP(B16,Criteria!$B$3:$AB$662,27,FALSE),IF(FOEPrgm=Lookups!$D$6,VLOOKUP(B16,Criteria!$C$3:$AB$662,26,FALSE),"")))   )  ),
IF(B16="","","N/A")    )</f>
        <v/>
      </c>
      <c r="G16" s="61" t="str">
        <f>IF(OR(B16="",C16=$I$2),"",IF(D16="No","N/A",IF( E16=$I$5,VLOOKUP(F16,Lookups!$A$106:$C$129,3,FALSE),"Enter on "&amp;E16&amp;" Supplemental Data Sheet")))</f>
        <v/>
      </c>
      <c r="H16" s="58" t="str">
        <f t="shared" si="2"/>
        <v>-</v>
      </c>
      <c r="I16" s="58" t="str">
        <f>IF(B16="","",IF(ISNUMBER(VALUE(LEFT(B16,1)))=FALSE,IF(OR(FOEPrgm=Lookups!$D$3,FOEPrgm=Lookups!$D$4),VLOOKUP(B16,Criteria!$D$3:$AA$662,24,FALSE),IF(FOEPrgm=Lookups!$D$5,VLOOKUP(B16,Criteria!$E$3:$AA$662,23,FALSE),IF(FOEPrgm=Lookups!$D$6,VLOOKUP(B16,Criteria!$F$3:$AA$662,22,FALSE),""))), IF(OR(FOEPrgm=Lookups!$D$3,FOEPrgm=Lookups!$D$4),VLOOKUP(B16,Criteria!$A$3:$AA$662,27,FALSE),IF(FOEPrgm=Lookups!$D$5,VLOOKUP(B16,Criteria!$B$3:$AA$662,26,FALSE),IF(FOEPrgm=Lookups!$D$6,VLOOKUP(B16,Criteria!$C$3:$AA$662,25,FALSE),""))) ))</f>
        <v/>
      </c>
    </row>
    <row r="17" spans="2:9" ht="27.95" customHeight="1" x14ac:dyDescent="0.25">
      <c r="B17" s="59"/>
      <c r="C17" s="35" t="str">
        <f>IF(B17="","",    IF(ISNUMBER(VALUE(LEFT(B17,1)))=FALSE,  IFERROR(IF(OR(FOEPrgm=Lookups!$D$3, FOEPrgm=Lookups!$D$4),VLOOKUP(B17,Criteria!$D$3:$G$662,4,FALSE),IF(FOEPrgm=Lookups!$D$5,VLOOKUP(B17,Criteria!$E$3:$G$662,3,FALSE),IF(FOEPrgm=Lookups!$D$6,VLOOKUP(B17,Criteria!$F$3:$G$662,2,FALSE),""))),$I$2),    IFERROR(IF(OR(FOEPrgm=Lookups!$D$3, FOEPrgm=Lookups!$D$4),VLOOKUP(B17,Criteria!$A$3:$G$662,7,FALSE),IF(FOEPrgm=Lookups!$D$5,VLOOKUP(B17,Criteria!$B$3:$G$662,6,FALSE),IF(FOEPrgm=Lookups!$D$6,VLOOKUP(B17,Criteria!$C$3:$G$662,5,FALSE),""))),$I$2)     ))</f>
        <v/>
      </c>
      <c r="D17" s="60" t="str">
        <f t="shared" si="0"/>
        <v/>
      </c>
      <c r="E17" s="60" t="str">
        <f t="shared" si="1"/>
        <v/>
      </c>
      <c r="F17" s="60" t="str">
        <f>IF(D17="Yes",IF(B17="","",   IF(ISNUMBER(VALUE(LEFT(B17,1)))=FALSE,
IF(OR(FOEPrgm=Lookups!$D$3, FOEPrgm=Lookups!$D$4),VLOOKUP(B17,Criteria!$D$3:$AB$662,25,FALSE),IF(FOEPrgm=Lookups!$D$5,VLOOKUP(B17,Criteria!$E$3:$AB$662,24,FALSE),IF(FOEPrgm=Lookups!$D$6,VLOOKUP(B17,Criteria!$F$3:$AB$662,23,FALSE),""))),   IF(OR(FOEPrgm=Lookups!$D$3, FOEPrgm=Lookups!$D$4),VLOOKUP(B17,Criteria!$A$3:$AB$662,28,FALSE),IF(FOEPrgm=Lookups!$D$5,VLOOKUP(B17,Criteria!$B$3:$AB$662,27,FALSE),IF(FOEPrgm=Lookups!$D$6,VLOOKUP(B17,Criteria!$C$3:$AB$662,26,FALSE),"")))   )  ),
IF(B17="","","N/A")    )</f>
        <v/>
      </c>
      <c r="G17" s="61" t="str">
        <f>IF(OR(B17="",C17=$I$2),"",IF(D17="No","N/A",IF( E17=$I$5,VLOOKUP(F17,Lookups!$A$106:$C$129,3,FALSE),"Enter on "&amp;E17&amp;" Supplemental Data Sheet")))</f>
        <v/>
      </c>
      <c r="H17" s="58" t="str">
        <f t="shared" si="2"/>
        <v>-</v>
      </c>
      <c r="I17" s="58" t="str">
        <f>IF(B17="","",IF(ISNUMBER(VALUE(LEFT(B17,1)))=FALSE,IF(OR(FOEPrgm=Lookups!$D$3,FOEPrgm=Lookups!$D$4),VLOOKUP(B17,Criteria!$D$3:$AA$662,24,FALSE),IF(FOEPrgm=Lookups!$D$5,VLOOKUP(B17,Criteria!$E$3:$AA$662,23,FALSE),IF(FOEPrgm=Lookups!$D$6,VLOOKUP(B17,Criteria!$F$3:$AA$662,22,FALSE),""))), IF(OR(FOEPrgm=Lookups!$D$3,FOEPrgm=Lookups!$D$4),VLOOKUP(B17,Criteria!$A$3:$AA$662,27,FALSE),IF(FOEPrgm=Lookups!$D$5,VLOOKUP(B17,Criteria!$B$3:$AA$662,26,FALSE),IF(FOEPrgm=Lookups!$D$6,VLOOKUP(B17,Criteria!$C$3:$AA$662,25,FALSE),""))) ))</f>
        <v/>
      </c>
    </row>
    <row r="18" spans="2:9" ht="27.95" customHeight="1" x14ac:dyDescent="0.25">
      <c r="B18" s="59"/>
      <c r="C18" s="35" t="str">
        <f>IF(B18="","",    IF(ISNUMBER(VALUE(LEFT(B18,1)))=FALSE,  IFERROR(IF(OR(FOEPrgm=Lookups!$D$3, FOEPrgm=Lookups!$D$4),VLOOKUP(B18,Criteria!$D$3:$G$662,4,FALSE),IF(FOEPrgm=Lookups!$D$5,VLOOKUP(B18,Criteria!$E$3:$G$662,3,FALSE),IF(FOEPrgm=Lookups!$D$6,VLOOKUP(B18,Criteria!$F$3:$G$662,2,FALSE),""))),$I$2),    IFERROR(IF(OR(FOEPrgm=Lookups!$D$3, FOEPrgm=Lookups!$D$4),VLOOKUP(B18,Criteria!$A$3:$G$662,7,FALSE),IF(FOEPrgm=Lookups!$D$5,VLOOKUP(B18,Criteria!$B$3:$G$662,6,FALSE),IF(FOEPrgm=Lookups!$D$6,VLOOKUP(B18,Criteria!$C$3:$G$662,5,FALSE),""))),$I$2)     ))</f>
        <v/>
      </c>
      <c r="D18" s="60" t="str">
        <f t="shared" si="0"/>
        <v/>
      </c>
      <c r="E18" s="60" t="str">
        <f t="shared" si="1"/>
        <v/>
      </c>
      <c r="F18" s="60" t="str">
        <f>IF(D18="Yes",IF(B18="","",   IF(ISNUMBER(VALUE(LEFT(B18,1)))=FALSE,
IF(OR(FOEPrgm=Lookups!$D$3, FOEPrgm=Lookups!$D$4),VLOOKUP(B18,Criteria!$D$3:$AB$662,25,FALSE),IF(FOEPrgm=Lookups!$D$5,VLOOKUP(B18,Criteria!$E$3:$AB$662,24,FALSE),IF(FOEPrgm=Lookups!$D$6,VLOOKUP(B18,Criteria!$F$3:$AB$662,23,FALSE),""))),   IF(OR(FOEPrgm=Lookups!$D$3, FOEPrgm=Lookups!$D$4),VLOOKUP(B18,Criteria!$A$3:$AB$662,28,FALSE),IF(FOEPrgm=Lookups!$D$5,VLOOKUP(B18,Criteria!$B$3:$AB$662,27,FALSE),IF(FOEPrgm=Lookups!$D$6,VLOOKUP(B18,Criteria!$C$3:$AB$662,26,FALSE),"")))   )  ),
IF(B18="","","N/A")    )</f>
        <v/>
      </c>
      <c r="G18" s="61" t="str">
        <f>IF(OR(B18="",C18=$I$2),"",IF(D18="No","N/A",IF( E18=$I$5,VLOOKUP(F18,Lookups!$A$106:$C$129,3,FALSE),"Enter on "&amp;E18&amp;" Supplemental Data Sheet")))</f>
        <v/>
      </c>
      <c r="H18" s="58" t="str">
        <f t="shared" si="2"/>
        <v>-</v>
      </c>
      <c r="I18" s="58" t="str">
        <f>IF(B18="","",IF(ISNUMBER(VALUE(LEFT(B18,1)))=FALSE,IF(OR(FOEPrgm=Lookups!$D$3,FOEPrgm=Lookups!$D$4),VLOOKUP(B18,Criteria!$D$3:$AA$662,24,FALSE),IF(FOEPrgm=Lookups!$D$5,VLOOKUP(B18,Criteria!$E$3:$AA$662,23,FALSE),IF(FOEPrgm=Lookups!$D$6,VLOOKUP(B18,Criteria!$F$3:$AA$662,22,FALSE),""))), IF(OR(FOEPrgm=Lookups!$D$3,FOEPrgm=Lookups!$D$4),VLOOKUP(B18,Criteria!$A$3:$AA$662,27,FALSE),IF(FOEPrgm=Lookups!$D$5,VLOOKUP(B18,Criteria!$B$3:$AA$662,26,FALSE),IF(FOEPrgm=Lookups!$D$6,VLOOKUP(B18,Criteria!$C$3:$AA$662,25,FALSE),""))) ))</f>
        <v/>
      </c>
    </row>
    <row r="19" spans="2:9" ht="27.95" customHeight="1" x14ac:dyDescent="0.25">
      <c r="B19" s="59"/>
      <c r="C19" s="35" t="str">
        <f>IF(B19="","",    IF(ISNUMBER(VALUE(LEFT(B19,1)))=FALSE,  IFERROR(IF(OR(FOEPrgm=Lookups!$D$3, FOEPrgm=Lookups!$D$4),VLOOKUP(B19,Criteria!$D$3:$G$662,4,FALSE),IF(FOEPrgm=Lookups!$D$5,VLOOKUP(B19,Criteria!$E$3:$G$662,3,FALSE),IF(FOEPrgm=Lookups!$D$6,VLOOKUP(B19,Criteria!$F$3:$G$662,2,FALSE),""))),$I$2),    IFERROR(IF(OR(FOEPrgm=Lookups!$D$3, FOEPrgm=Lookups!$D$4),VLOOKUP(B19,Criteria!$A$3:$G$662,7,FALSE),IF(FOEPrgm=Lookups!$D$5,VLOOKUP(B19,Criteria!$B$3:$G$662,6,FALSE),IF(FOEPrgm=Lookups!$D$6,VLOOKUP(B19,Criteria!$C$3:$G$662,5,FALSE),""))),$I$2)     ))</f>
        <v/>
      </c>
      <c r="D19" s="60" t="str">
        <f t="shared" si="0"/>
        <v/>
      </c>
      <c r="E19" s="60" t="str">
        <f t="shared" si="1"/>
        <v/>
      </c>
      <c r="F19" s="60" t="str">
        <f>IF(D19="Yes",IF(B19="","",   IF(ISNUMBER(VALUE(LEFT(B19,1)))=FALSE,
IF(OR(FOEPrgm=Lookups!$D$3, FOEPrgm=Lookups!$D$4),VLOOKUP(B19,Criteria!$D$3:$AB$662,25,FALSE),IF(FOEPrgm=Lookups!$D$5,VLOOKUP(B19,Criteria!$E$3:$AB$662,24,FALSE),IF(FOEPrgm=Lookups!$D$6,VLOOKUP(B19,Criteria!$F$3:$AB$662,23,FALSE),""))),   IF(OR(FOEPrgm=Lookups!$D$3, FOEPrgm=Lookups!$D$4),VLOOKUP(B19,Criteria!$A$3:$AB$662,28,FALSE),IF(FOEPrgm=Lookups!$D$5,VLOOKUP(B19,Criteria!$B$3:$AB$662,27,FALSE),IF(FOEPrgm=Lookups!$D$6,VLOOKUP(B19,Criteria!$C$3:$AB$662,26,FALSE),"")))   )  ),
IF(B19="","","N/A")    )</f>
        <v/>
      </c>
      <c r="G19" s="61" t="str">
        <f>IF(OR(B19="",C19=$I$2),"",IF(D19="No","N/A",IF( E19=$I$5,VLOOKUP(F19,Lookups!$A$106:$C$129,3,FALSE),"Enter on "&amp;E19&amp;" Supplemental Data Sheet")))</f>
        <v/>
      </c>
      <c r="H19" s="58" t="str">
        <f t="shared" si="2"/>
        <v>-</v>
      </c>
      <c r="I19" s="58" t="str">
        <f>IF(B19="","",IF(ISNUMBER(VALUE(LEFT(B19,1)))=FALSE,IF(OR(FOEPrgm=Lookups!$D$3,FOEPrgm=Lookups!$D$4),VLOOKUP(B19,Criteria!$D$3:$AA$662,24,FALSE),IF(FOEPrgm=Lookups!$D$5,VLOOKUP(B19,Criteria!$E$3:$AA$662,23,FALSE),IF(FOEPrgm=Lookups!$D$6,VLOOKUP(B19,Criteria!$F$3:$AA$662,22,FALSE),""))), IF(OR(FOEPrgm=Lookups!$D$3,FOEPrgm=Lookups!$D$4),VLOOKUP(B19,Criteria!$A$3:$AA$662,27,FALSE),IF(FOEPrgm=Lookups!$D$5,VLOOKUP(B19,Criteria!$B$3:$AA$662,26,FALSE),IF(FOEPrgm=Lookups!$D$6,VLOOKUP(B19,Criteria!$C$3:$AA$662,25,FALSE),""))) ))</f>
        <v/>
      </c>
    </row>
    <row r="20" spans="2:9" ht="27.95" customHeight="1" x14ac:dyDescent="0.25">
      <c r="B20" s="59"/>
      <c r="C20" s="35" t="str">
        <f>IF(B20="","",    IF(ISNUMBER(VALUE(LEFT(B20,1)))=FALSE,  IFERROR(IF(OR(FOEPrgm=Lookups!$D$3, FOEPrgm=Lookups!$D$4),VLOOKUP(B20,Criteria!$D$3:$G$662,4,FALSE),IF(FOEPrgm=Lookups!$D$5,VLOOKUP(B20,Criteria!$E$3:$G$662,3,FALSE),IF(FOEPrgm=Lookups!$D$6,VLOOKUP(B20,Criteria!$F$3:$G$662,2,FALSE),""))),$I$2),    IFERROR(IF(OR(FOEPrgm=Lookups!$D$3, FOEPrgm=Lookups!$D$4),VLOOKUP(B20,Criteria!$A$3:$G$662,7,FALSE),IF(FOEPrgm=Lookups!$D$5,VLOOKUP(B20,Criteria!$B$3:$G$662,6,FALSE),IF(FOEPrgm=Lookups!$D$6,VLOOKUP(B20,Criteria!$C$3:$G$662,5,FALSE),""))),$I$2)     ))</f>
        <v/>
      </c>
      <c r="D20" s="60" t="str">
        <f t="shared" si="0"/>
        <v/>
      </c>
      <c r="E20" s="60" t="str">
        <f t="shared" si="1"/>
        <v/>
      </c>
      <c r="F20" s="60" t="str">
        <f>IF(D20="Yes",IF(B20="","",   IF(ISNUMBER(VALUE(LEFT(B20,1)))=FALSE,
IF(OR(FOEPrgm=Lookups!$D$3, FOEPrgm=Lookups!$D$4),VLOOKUP(B20,Criteria!$D$3:$AB$662,25,FALSE),IF(FOEPrgm=Lookups!$D$5,VLOOKUP(B20,Criteria!$E$3:$AB$662,24,FALSE),IF(FOEPrgm=Lookups!$D$6,VLOOKUP(B20,Criteria!$F$3:$AB$662,23,FALSE),""))),   IF(OR(FOEPrgm=Lookups!$D$3, FOEPrgm=Lookups!$D$4),VLOOKUP(B20,Criteria!$A$3:$AB$662,28,FALSE),IF(FOEPrgm=Lookups!$D$5,VLOOKUP(B20,Criteria!$B$3:$AB$662,27,FALSE),IF(FOEPrgm=Lookups!$D$6,VLOOKUP(B20,Criteria!$C$3:$AB$662,26,FALSE),"")))   )  ),
IF(B20="","","N/A")    )</f>
        <v/>
      </c>
      <c r="G20" s="61" t="str">
        <f>IF(OR(B20="",C20=$I$2),"",IF(D20="No","N/A",IF( E20=$I$5,VLOOKUP(F20,Lookups!$A$106:$C$129,3,FALSE),"Enter on "&amp;E20&amp;" Supplemental Data Sheet")))</f>
        <v/>
      </c>
      <c r="H20" s="58" t="str">
        <f t="shared" si="2"/>
        <v>-</v>
      </c>
      <c r="I20" s="58" t="str">
        <f>IF(B20="","",IF(ISNUMBER(VALUE(LEFT(B20,1)))=FALSE,IF(OR(FOEPrgm=Lookups!$D$3,FOEPrgm=Lookups!$D$4),VLOOKUP(B20,Criteria!$D$3:$AA$662,24,FALSE),IF(FOEPrgm=Lookups!$D$5,VLOOKUP(B20,Criteria!$E$3:$AA$662,23,FALSE),IF(FOEPrgm=Lookups!$D$6,VLOOKUP(B20,Criteria!$F$3:$AA$662,22,FALSE),""))), IF(OR(FOEPrgm=Lookups!$D$3,FOEPrgm=Lookups!$D$4),VLOOKUP(B20,Criteria!$A$3:$AA$662,27,FALSE),IF(FOEPrgm=Lookups!$D$5,VLOOKUP(B20,Criteria!$B$3:$AA$662,26,FALSE),IF(FOEPrgm=Lookups!$D$6,VLOOKUP(B20,Criteria!$C$3:$AA$662,25,FALSE),""))) ))</f>
        <v/>
      </c>
    </row>
    <row r="21" spans="2:9" ht="27.95" customHeight="1" x14ac:dyDescent="0.25">
      <c r="B21" s="59"/>
      <c r="C21" s="35" t="str">
        <f>IF(B21="","",    IF(ISNUMBER(VALUE(LEFT(B21,1)))=FALSE,  IFERROR(IF(OR(FOEPrgm=Lookups!$D$3, FOEPrgm=Lookups!$D$4),VLOOKUP(B21,Criteria!$D$3:$G$662,4,FALSE),IF(FOEPrgm=Lookups!$D$5,VLOOKUP(B21,Criteria!$E$3:$G$662,3,FALSE),IF(FOEPrgm=Lookups!$D$6,VLOOKUP(B21,Criteria!$F$3:$G$662,2,FALSE),""))),$I$2),    IFERROR(IF(OR(FOEPrgm=Lookups!$D$3, FOEPrgm=Lookups!$D$4),VLOOKUP(B21,Criteria!$A$3:$G$662,7,FALSE),IF(FOEPrgm=Lookups!$D$5,VLOOKUP(B21,Criteria!$B$3:$G$662,6,FALSE),IF(FOEPrgm=Lookups!$D$6,VLOOKUP(B21,Criteria!$C$3:$G$662,5,FALSE),""))),$I$2)     ))</f>
        <v/>
      </c>
      <c r="D21" s="60" t="str">
        <f t="shared" si="0"/>
        <v/>
      </c>
      <c r="E21" s="60" t="str">
        <f t="shared" si="1"/>
        <v/>
      </c>
      <c r="F21" s="60" t="str">
        <f>IF(D21="Yes",IF(B21="","",   IF(ISNUMBER(VALUE(LEFT(B21,1)))=FALSE,
IF(OR(FOEPrgm=Lookups!$D$3, FOEPrgm=Lookups!$D$4),VLOOKUP(B21,Criteria!$D$3:$AB$662,25,FALSE),IF(FOEPrgm=Lookups!$D$5,VLOOKUP(B21,Criteria!$E$3:$AB$662,24,FALSE),IF(FOEPrgm=Lookups!$D$6,VLOOKUP(B21,Criteria!$F$3:$AB$662,23,FALSE),""))),   IF(OR(FOEPrgm=Lookups!$D$3, FOEPrgm=Lookups!$D$4),VLOOKUP(B21,Criteria!$A$3:$AB$662,28,FALSE),IF(FOEPrgm=Lookups!$D$5,VLOOKUP(B21,Criteria!$B$3:$AB$662,27,FALSE),IF(FOEPrgm=Lookups!$D$6,VLOOKUP(B21,Criteria!$C$3:$AB$662,26,FALSE),"")))   )  ),
IF(B21="","","N/A")    )</f>
        <v/>
      </c>
      <c r="G21" s="61" t="str">
        <f>IF(OR(B21="",C21=$I$2),"",IF(D21="No","N/A",IF( E21=$I$5,VLOOKUP(F21,Lookups!$A$106:$C$129,3,FALSE),"Enter on "&amp;E21&amp;" Supplemental Data Sheet")))</f>
        <v/>
      </c>
      <c r="H21" s="58" t="str">
        <f t="shared" si="2"/>
        <v>-</v>
      </c>
      <c r="I21" s="58" t="str">
        <f>IF(B21="","",IF(ISNUMBER(VALUE(LEFT(B21,1)))=FALSE,IF(OR(FOEPrgm=Lookups!$D$3,FOEPrgm=Lookups!$D$4),VLOOKUP(B21,Criteria!$D$3:$AA$662,24,FALSE),IF(FOEPrgm=Lookups!$D$5,VLOOKUP(B21,Criteria!$E$3:$AA$662,23,FALSE),IF(FOEPrgm=Lookups!$D$6,VLOOKUP(B21,Criteria!$F$3:$AA$662,22,FALSE),""))), IF(OR(FOEPrgm=Lookups!$D$3,FOEPrgm=Lookups!$D$4),VLOOKUP(B21,Criteria!$A$3:$AA$662,27,FALSE),IF(FOEPrgm=Lookups!$D$5,VLOOKUP(B21,Criteria!$B$3:$AA$662,26,FALSE),IF(FOEPrgm=Lookups!$D$6,VLOOKUP(B21,Criteria!$C$3:$AA$662,25,FALSE),""))) ))</f>
        <v/>
      </c>
    </row>
    <row r="22" spans="2:9" ht="27.95" customHeight="1" x14ac:dyDescent="0.25">
      <c r="B22" s="59"/>
      <c r="C22" s="35" t="str">
        <f>IF(B22="","",    IF(ISNUMBER(VALUE(LEFT(B22,1)))=FALSE,  IFERROR(IF(OR(FOEPrgm=Lookups!$D$3, FOEPrgm=Lookups!$D$4),VLOOKUP(B22,Criteria!$D$3:$G$662,4,FALSE),IF(FOEPrgm=Lookups!$D$5,VLOOKUP(B22,Criteria!$E$3:$G$662,3,FALSE),IF(FOEPrgm=Lookups!$D$6,VLOOKUP(B22,Criteria!$F$3:$G$662,2,FALSE),""))),$I$2),    IFERROR(IF(OR(FOEPrgm=Lookups!$D$3, FOEPrgm=Lookups!$D$4),VLOOKUP(B22,Criteria!$A$3:$G$662,7,FALSE),IF(FOEPrgm=Lookups!$D$5,VLOOKUP(B22,Criteria!$B$3:$G$662,6,FALSE),IF(FOEPrgm=Lookups!$D$6,VLOOKUP(B22,Criteria!$C$3:$G$662,5,FALSE),""))),$I$2)     ))</f>
        <v/>
      </c>
      <c r="D22" s="60" t="str">
        <f t="shared" si="0"/>
        <v/>
      </c>
      <c r="E22" s="60" t="str">
        <f t="shared" si="1"/>
        <v/>
      </c>
      <c r="F22" s="60" t="str">
        <f>IF(D22="Yes",IF(B22="","",   IF(ISNUMBER(VALUE(LEFT(B22,1)))=FALSE,
IF(OR(FOEPrgm=Lookups!$D$3, FOEPrgm=Lookups!$D$4),VLOOKUP(B22,Criteria!$D$3:$AB$662,25,FALSE),IF(FOEPrgm=Lookups!$D$5,VLOOKUP(B22,Criteria!$E$3:$AB$662,24,FALSE),IF(FOEPrgm=Lookups!$D$6,VLOOKUP(B22,Criteria!$F$3:$AB$662,23,FALSE),""))),   IF(OR(FOEPrgm=Lookups!$D$3, FOEPrgm=Lookups!$D$4),VLOOKUP(B22,Criteria!$A$3:$AB$662,28,FALSE),IF(FOEPrgm=Lookups!$D$5,VLOOKUP(B22,Criteria!$B$3:$AB$662,27,FALSE),IF(FOEPrgm=Lookups!$D$6,VLOOKUP(B22,Criteria!$C$3:$AB$662,26,FALSE),"")))   )  ),
IF(B22="","","N/A")    )</f>
        <v/>
      </c>
      <c r="G22" s="61" t="str">
        <f>IF(OR(B22="",C22=$I$2),"",IF(D22="No","N/A",IF( E22=$I$5,VLOOKUP(F22,Lookups!$A$106:$C$129,3,FALSE),"Enter on "&amp;E22&amp;" Supplemental Data Sheet")))</f>
        <v/>
      </c>
      <c r="H22" s="58" t="str">
        <f t="shared" si="2"/>
        <v>-</v>
      </c>
      <c r="I22" s="58" t="str">
        <f>IF(B22="","",IF(ISNUMBER(VALUE(LEFT(B22,1)))=FALSE,IF(OR(FOEPrgm=Lookups!$D$3,FOEPrgm=Lookups!$D$4),VLOOKUP(B22,Criteria!$D$3:$AA$662,24,FALSE),IF(FOEPrgm=Lookups!$D$5,VLOOKUP(B22,Criteria!$E$3:$AA$662,23,FALSE),IF(FOEPrgm=Lookups!$D$6,VLOOKUP(B22,Criteria!$F$3:$AA$662,22,FALSE),""))), IF(OR(FOEPrgm=Lookups!$D$3,FOEPrgm=Lookups!$D$4),VLOOKUP(B22,Criteria!$A$3:$AA$662,27,FALSE),IF(FOEPrgm=Lookups!$D$5,VLOOKUP(B22,Criteria!$B$3:$AA$662,26,FALSE),IF(FOEPrgm=Lookups!$D$6,VLOOKUP(B22,Criteria!$C$3:$AA$662,25,FALSE),""))) ))</f>
        <v/>
      </c>
    </row>
    <row r="23" spans="2:9" ht="27.95" customHeight="1" x14ac:dyDescent="0.25">
      <c r="B23" s="59"/>
      <c r="C23" s="35" t="str">
        <f>IF(B23="","",    IF(ISNUMBER(VALUE(LEFT(B23,1)))=FALSE,  IFERROR(IF(OR(FOEPrgm=Lookups!$D$3, FOEPrgm=Lookups!$D$4),VLOOKUP(B23,Criteria!$D$3:$G$662,4,FALSE),IF(FOEPrgm=Lookups!$D$5,VLOOKUP(B23,Criteria!$E$3:$G$662,3,FALSE),IF(FOEPrgm=Lookups!$D$6,VLOOKUP(B23,Criteria!$F$3:$G$662,2,FALSE),""))),$I$2),    IFERROR(IF(OR(FOEPrgm=Lookups!$D$3, FOEPrgm=Lookups!$D$4),VLOOKUP(B23,Criteria!$A$3:$G$662,7,FALSE),IF(FOEPrgm=Lookups!$D$5,VLOOKUP(B23,Criteria!$B$3:$G$662,6,FALSE),IF(FOEPrgm=Lookups!$D$6,VLOOKUP(B23,Criteria!$C$3:$G$662,5,FALSE),""))),$I$2)     ))</f>
        <v/>
      </c>
      <c r="D23" s="60" t="str">
        <f t="shared" si="0"/>
        <v/>
      </c>
      <c r="E23" s="60" t="str">
        <f t="shared" si="1"/>
        <v/>
      </c>
      <c r="F23" s="60" t="str">
        <f>IF(D23="Yes",IF(B23="","",   IF(ISNUMBER(VALUE(LEFT(B23,1)))=FALSE,
IF(OR(FOEPrgm=Lookups!$D$3, FOEPrgm=Lookups!$D$4),VLOOKUP(B23,Criteria!$D$3:$AB$662,25,FALSE),IF(FOEPrgm=Lookups!$D$5,VLOOKUP(B23,Criteria!$E$3:$AB$662,24,FALSE),IF(FOEPrgm=Lookups!$D$6,VLOOKUP(B23,Criteria!$F$3:$AB$662,23,FALSE),""))),   IF(OR(FOEPrgm=Lookups!$D$3, FOEPrgm=Lookups!$D$4),VLOOKUP(B23,Criteria!$A$3:$AB$662,28,FALSE),IF(FOEPrgm=Lookups!$D$5,VLOOKUP(B23,Criteria!$B$3:$AB$662,27,FALSE),IF(FOEPrgm=Lookups!$D$6,VLOOKUP(B23,Criteria!$C$3:$AB$662,26,FALSE),"")))   )  ),
IF(B23="","","N/A")    )</f>
        <v/>
      </c>
      <c r="G23" s="61" t="str">
        <f>IF(OR(B23="",C23=$I$2),"",IF(D23="No","N/A",IF( E23=$I$5,VLOOKUP(F23,Lookups!$A$106:$C$129,3,FALSE),"Enter on "&amp;E23&amp;" Supplemental Data Sheet")))</f>
        <v/>
      </c>
      <c r="H23" s="58" t="str">
        <f t="shared" si="2"/>
        <v>-</v>
      </c>
      <c r="I23" s="58" t="str">
        <f>IF(B23="","",IF(ISNUMBER(VALUE(LEFT(B23,1)))=FALSE,IF(OR(FOEPrgm=Lookups!$D$3,FOEPrgm=Lookups!$D$4),VLOOKUP(B23,Criteria!$D$3:$AA$662,24,FALSE),IF(FOEPrgm=Lookups!$D$5,VLOOKUP(B23,Criteria!$E$3:$AA$662,23,FALSE),IF(FOEPrgm=Lookups!$D$6,VLOOKUP(B23,Criteria!$F$3:$AA$662,22,FALSE),""))), IF(OR(FOEPrgm=Lookups!$D$3,FOEPrgm=Lookups!$D$4),VLOOKUP(B23,Criteria!$A$3:$AA$662,27,FALSE),IF(FOEPrgm=Lookups!$D$5,VLOOKUP(B23,Criteria!$B$3:$AA$662,26,FALSE),IF(FOEPrgm=Lookups!$D$6,VLOOKUP(B23,Criteria!$C$3:$AA$662,25,FALSE),""))) ))</f>
        <v/>
      </c>
    </row>
    <row r="24" spans="2:9" ht="27.95" customHeight="1" x14ac:dyDescent="0.25">
      <c r="B24" s="59"/>
      <c r="C24" s="35" t="str">
        <f>IF(B24="","",    IF(ISNUMBER(VALUE(LEFT(B24,1)))=FALSE,  IFERROR(IF(OR(FOEPrgm=Lookups!$D$3, FOEPrgm=Lookups!$D$4),VLOOKUP(B24,Criteria!$D$3:$G$662,4,FALSE),IF(FOEPrgm=Lookups!$D$5,VLOOKUP(B24,Criteria!$E$3:$G$662,3,FALSE),IF(FOEPrgm=Lookups!$D$6,VLOOKUP(B24,Criteria!$F$3:$G$662,2,FALSE),""))),$I$2),    IFERROR(IF(OR(FOEPrgm=Lookups!$D$3, FOEPrgm=Lookups!$D$4),VLOOKUP(B24,Criteria!$A$3:$G$662,7,FALSE),IF(FOEPrgm=Lookups!$D$5,VLOOKUP(B24,Criteria!$B$3:$G$662,6,FALSE),IF(FOEPrgm=Lookups!$D$6,VLOOKUP(B24,Criteria!$C$3:$G$662,5,FALSE),""))),$I$2)     ))</f>
        <v/>
      </c>
      <c r="D24" s="60" t="str">
        <f t="shared" si="0"/>
        <v/>
      </c>
      <c r="E24" s="60" t="str">
        <f t="shared" si="1"/>
        <v/>
      </c>
      <c r="F24" s="60" t="str">
        <f>IF(D24="Yes",IF(B24="","",   IF(ISNUMBER(VALUE(LEFT(B24,1)))=FALSE,
IF(OR(FOEPrgm=Lookups!$D$3, FOEPrgm=Lookups!$D$4),VLOOKUP(B24,Criteria!$D$3:$AB$662,25,FALSE),IF(FOEPrgm=Lookups!$D$5,VLOOKUP(B24,Criteria!$E$3:$AB$662,24,FALSE),IF(FOEPrgm=Lookups!$D$6,VLOOKUP(B24,Criteria!$F$3:$AB$662,23,FALSE),""))),   IF(OR(FOEPrgm=Lookups!$D$3, FOEPrgm=Lookups!$D$4),VLOOKUP(B24,Criteria!$A$3:$AB$662,28,FALSE),IF(FOEPrgm=Lookups!$D$5,VLOOKUP(B24,Criteria!$B$3:$AB$662,27,FALSE),IF(FOEPrgm=Lookups!$D$6,VLOOKUP(B24,Criteria!$C$3:$AB$662,26,FALSE),"")))   )  ),
IF(B24="","","N/A")    )</f>
        <v/>
      </c>
      <c r="G24" s="61" t="str">
        <f>IF(OR(B24="",C24=$I$2),"",IF(D24="No","N/A",IF( E24=$I$5,VLOOKUP(F24,Lookups!$A$106:$C$129,3,FALSE),"Enter on "&amp;E24&amp;" Supplemental Data Sheet")))</f>
        <v/>
      </c>
      <c r="H24" s="58" t="str">
        <f t="shared" si="2"/>
        <v>-</v>
      </c>
      <c r="I24" s="58" t="str">
        <f>IF(B24="","",IF(ISNUMBER(VALUE(LEFT(B24,1)))=FALSE,IF(OR(FOEPrgm=Lookups!$D$3,FOEPrgm=Lookups!$D$4),VLOOKUP(B24,Criteria!$D$3:$AA$662,24,FALSE),IF(FOEPrgm=Lookups!$D$5,VLOOKUP(B24,Criteria!$E$3:$AA$662,23,FALSE),IF(FOEPrgm=Lookups!$D$6,VLOOKUP(B24,Criteria!$F$3:$AA$662,22,FALSE),""))), IF(OR(FOEPrgm=Lookups!$D$3,FOEPrgm=Lookups!$D$4),VLOOKUP(B24,Criteria!$A$3:$AA$662,27,FALSE),IF(FOEPrgm=Lookups!$D$5,VLOOKUP(B24,Criteria!$B$3:$AA$662,26,FALSE),IF(FOEPrgm=Lookups!$D$6,VLOOKUP(B24,Criteria!$C$3:$AA$662,25,FALSE),""))) ))</f>
        <v/>
      </c>
    </row>
    <row r="25" spans="2:9" ht="27.95" customHeight="1" x14ac:dyDescent="0.25">
      <c r="B25" s="59"/>
      <c r="C25" s="35" t="str">
        <f>IF(B25="","",    IF(ISNUMBER(VALUE(LEFT(B25,1)))=FALSE,  IFERROR(IF(OR(FOEPrgm=Lookups!$D$3, FOEPrgm=Lookups!$D$4),VLOOKUP(B25,Criteria!$D$3:$G$662,4,FALSE),IF(FOEPrgm=Lookups!$D$5,VLOOKUP(B25,Criteria!$E$3:$G$662,3,FALSE),IF(FOEPrgm=Lookups!$D$6,VLOOKUP(B25,Criteria!$F$3:$G$662,2,FALSE),""))),$I$2),    IFERROR(IF(OR(FOEPrgm=Lookups!$D$3, FOEPrgm=Lookups!$D$4),VLOOKUP(B25,Criteria!$A$3:$G$662,7,FALSE),IF(FOEPrgm=Lookups!$D$5,VLOOKUP(B25,Criteria!$B$3:$G$662,6,FALSE),IF(FOEPrgm=Lookups!$D$6,VLOOKUP(B25,Criteria!$C$3:$G$662,5,FALSE),""))),$I$2)     ))</f>
        <v/>
      </c>
      <c r="D25" s="60" t="str">
        <f t="shared" si="0"/>
        <v/>
      </c>
      <c r="E25" s="60" t="str">
        <f t="shared" si="1"/>
        <v/>
      </c>
      <c r="F25" s="60" t="str">
        <f>IF(D25="Yes",IF(B25="","",   IF(ISNUMBER(VALUE(LEFT(B25,1)))=FALSE,
IF(OR(FOEPrgm=Lookups!$D$3, FOEPrgm=Lookups!$D$4),VLOOKUP(B25,Criteria!$D$3:$AB$662,25,FALSE),IF(FOEPrgm=Lookups!$D$5,VLOOKUP(B25,Criteria!$E$3:$AB$662,24,FALSE),IF(FOEPrgm=Lookups!$D$6,VLOOKUP(B25,Criteria!$F$3:$AB$662,23,FALSE),""))),   IF(OR(FOEPrgm=Lookups!$D$3, FOEPrgm=Lookups!$D$4),VLOOKUP(B25,Criteria!$A$3:$AB$662,28,FALSE),IF(FOEPrgm=Lookups!$D$5,VLOOKUP(B25,Criteria!$B$3:$AB$662,27,FALSE),IF(FOEPrgm=Lookups!$D$6,VLOOKUP(B25,Criteria!$C$3:$AB$662,26,FALSE),"")))   )  ),
IF(B25="","","N/A")    )</f>
        <v/>
      </c>
      <c r="G25" s="61" t="str">
        <f>IF(OR(B25="",C25=$I$2),"",IF(D25="No","N/A",IF( E25=$I$5,VLOOKUP(F25,Lookups!$A$106:$C$129,3,FALSE),"Enter on "&amp;E25&amp;" Supplemental Data Sheet")))</f>
        <v/>
      </c>
      <c r="H25" s="58" t="str">
        <f t="shared" si="2"/>
        <v>-</v>
      </c>
      <c r="I25" s="58" t="str">
        <f>IF(B25="","",IF(ISNUMBER(VALUE(LEFT(B25,1)))=FALSE,IF(OR(FOEPrgm=Lookups!$D$3,FOEPrgm=Lookups!$D$4),VLOOKUP(B25,Criteria!$D$3:$AA$662,24,FALSE),IF(FOEPrgm=Lookups!$D$5,VLOOKUP(B25,Criteria!$E$3:$AA$662,23,FALSE),IF(FOEPrgm=Lookups!$D$6,VLOOKUP(B25,Criteria!$F$3:$AA$662,22,FALSE),""))), IF(OR(FOEPrgm=Lookups!$D$3,FOEPrgm=Lookups!$D$4),VLOOKUP(B25,Criteria!$A$3:$AA$662,27,FALSE),IF(FOEPrgm=Lookups!$D$5,VLOOKUP(B25,Criteria!$B$3:$AA$662,26,FALSE),IF(FOEPrgm=Lookups!$D$6,VLOOKUP(B25,Criteria!$C$3:$AA$662,25,FALSE),""))) ))</f>
        <v/>
      </c>
    </row>
    <row r="26" spans="2:9" ht="27.95" customHeight="1" x14ac:dyDescent="0.25">
      <c r="B26" s="59"/>
      <c r="C26" s="35" t="str">
        <f>IF(B26="","",    IF(ISNUMBER(VALUE(LEFT(B26,1)))=FALSE,  IFERROR(IF(OR(FOEPrgm=Lookups!$D$3, FOEPrgm=Lookups!$D$4),VLOOKUP(B26,Criteria!$D$3:$G$662,4,FALSE),IF(FOEPrgm=Lookups!$D$5,VLOOKUP(B26,Criteria!$E$3:$G$662,3,FALSE),IF(FOEPrgm=Lookups!$D$6,VLOOKUP(B26,Criteria!$F$3:$G$662,2,FALSE),""))),$I$2),    IFERROR(IF(OR(FOEPrgm=Lookups!$D$3, FOEPrgm=Lookups!$D$4),VLOOKUP(B26,Criteria!$A$3:$G$662,7,FALSE),IF(FOEPrgm=Lookups!$D$5,VLOOKUP(B26,Criteria!$B$3:$G$662,6,FALSE),IF(FOEPrgm=Lookups!$D$6,VLOOKUP(B26,Criteria!$C$3:$G$662,5,FALSE),""))),$I$2)     ))</f>
        <v/>
      </c>
      <c r="D26" s="60" t="str">
        <f t="shared" si="0"/>
        <v/>
      </c>
      <c r="E26" s="60" t="str">
        <f t="shared" si="1"/>
        <v/>
      </c>
      <c r="F26" s="60" t="str">
        <f>IF(D26="Yes",IF(B26="","",   IF(ISNUMBER(VALUE(LEFT(B26,1)))=FALSE,
IF(OR(FOEPrgm=Lookups!$D$3, FOEPrgm=Lookups!$D$4),VLOOKUP(B26,Criteria!$D$3:$AB$662,25,FALSE),IF(FOEPrgm=Lookups!$D$5,VLOOKUP(B26,Criteria!$E$3:$AB$662,24,FALSE),IF(FOEPrgm=Lookups!$D$6,VLOOKUP(B26,Criteria!$F$3:$AB$662,23,FALSE),""))),   IF(OR(FOEPrgm=Lookups!$D$3, FOEPrgm=Lookups!$D$4),VLOOKUP(B26,Criteria!$A$3:$AB$662,28,FALSE),IF(FOEPrgm=Lookups!$D$5,VLOOKUP(B26,Criteria!$B$3:$AB$662,27,FALSE),IF(FOEPrgm=Lookups!$D$6,VLOOKUP(B26,Criteria!$C$3:$AB$662,26,FALSE),"")))   )  ),
IF(B26="","","N/A")    )</f>
        <v/>
      </c>
      <c r="G26" s="61" t="str">
        <f>IF(OR(B26="",C26=$I$2),"",IF(D26="No","N/A",IF( E26=$I$5,VLOOKUP(F26,Lookups!$A$106:$C$129,3,FALSE),"Enter on "&amp;E26&amp;" Supplemental Data Sheet")))</f>
        <v/>
      </c>
      <c r="H26" s="58" t="str">
        <f t="shared" si="2"/>
        <v>-</v>
      </c>
      <c r="I26" s="58" t="str">
        <f>IF(B26="","",IF(ISNUMBER(VALUE(LEFT(B26,1)))=FALSE,IF(OR(FOEPrgm=Lookups!$D$3,FOEPrgm=Lookups!$D$4),VLOOKUP(B26,Criteria!$D$3:$AA$662,24,FALSE),IF(FOEPrgm=Lookups!$D$5,VLOOKUP(B26,Criteria!$E$3:$AA$662,23,FALSE),IF(FOEPrgm=Lookups!$D$6,VLOOKUP(B26,Criteria!$F$3:$AA$662,22,FALSE),""))), IF(OR(FOEPrgm=Lookups!$D$3,FOEPrgm=Lookups!$D$4),VLOOKUP(B26,Criteria!$A$3:$AA$662,27,FALSE),IF(FOEPrgm=Lookups!$D$5,VLOOKUP(B26,Criteria!$B$3:$AA$662,26,FALSE),IF(FOEPrgm=Lookups!$D$6,VLOOKUP(B26,Criteria!$C$3:$AA$662,25,FALSE),""))) ))</f>
        <v/>
      </c>
    </row>
    <row r="27" spans="2:9" ht="27.95" customHeight="1" x14ac:dyDescent="0.25">
      <c r="B27" s="59"/>
      <c r="C27" s="35" t="str">
        <f>IF(B27="","",    IF(ISNUMBER(VALUE(LEFT(B27,1)))=FALSE,  IFERROR(IF(OR(FOEPrgm=Lookups!$D$3, FOEPrgm=Lookups!$D$4),VLOOKUP(B27,Criteria!$D$3:$G$662,4,FALSE),IF(FOEPrgm=Lookups!$D$5,VLOOKUP(B27,Criteria!$E$3:$G$662,3,FALSE),IF(FOEPrgm=Lookups!$D$6,VLOOKUP(B27,Criteria!$F$3:$G$662,2,FALSE),""))),$I$2),    IFERROR(IF(OR(FOEPrgm=Lookups!$D$3, FOEPrgm=Lookups!$D$4),VLOOKUP(B27,Criteria!$A$3:$G$662,7,FALSE),IF(FOEPrgm=Lookups!$D$5,VLOOKUP(B27,Criteria!$B$3:$G$662,6,FALSE),IF(FOEPrgm=Lookups!$D$6,VLOOKUP(B27,Criteria!$C$3:$G$662,5,FALSE),""))),$I$2)     ))</f>
        <v/>
      </c>
      <c r="D27" s="60" t="str">
        <f t="shared" si="0"/>
        <v/>
      </c>
      <c r="E27" s="60" t="str">
        <f t="shared" si="1"/>
        <v/>
      </c>
      <c r="F27" s="60" t="str">
        <f>IF(D27="Yes",IF(B27="","",   IF(ISNUMBER(VALUE(LEFT(B27,1)))=FALSE,
IF(OR(FOEPrgm=Lookups!$D$3, FOEPrgm=Lookups!$D$4),VLOOKUP(B27,Criteria!$D$3:$AB$662,25,FALSE),IF(FOEPrgm=Lookups!$D$5,VLOOKUP(B27,Criteria!$E$3:$AB$662,24,FALSE),IF(FOEPrgm=Lookups!$D$6,VLOOKUP(B27,Criteria!$F$3:$AB$662,23,FALSE),""))),   IF(OR(FOEPrgm=Lookups!$D$3, FOEPrgm=Lookups!$D$4),VLOOKUP(B27,Criteria!$A$3:$AB$662,28,FALSE),IF(FOEPrgm=Lookups!$D$5,VLOOKUP(B27,Criteria!$B$3:$AB$662,27,FALSE),IF(FOEPrgm=Lookups!$D$6,VLOOKUP(B27,Criteria!$C$3:$AB$662,26,FALSE),"")))   )  ),
IF(B27="","","N/A")    )</f>
        <v/>
      </c>
      <c r="G27" s="61" t="str">
        <f>IF(OR(B27="",C27=$I$2),"",IF(D27="No","N/A",IF( E27=$I$5,VLOOKUP(F27,Lookups!$A$106:$C$129,3,FALSE),"Enter on "&amp;E27&amp;" Supplemental Data Sheet")))</f>
        <v/>
      </c>
      <c r="H27" s="58" t="str">
        <f t="shared" si="2"/>
        <v>-</v>
      </c>
      <c r="I27" s="58" t="str">
        <f>IF(B27="","",IF(ISNUMBER(VALUE(LEFT(B27,1)))=FALSE,IF(OR(FOEPrgm=Lookups!$D$3,FOEPrgm=Lookups!$D$4),VLOOKUP(B27,Criteria!$D$3:$AA$662,24,FALSE),IF(FOEPrgm=Lookups!$D$5,VLOOKUP(B27,Criteria!$E$3:$AA$662,23,FALSE),IF(FOEPrgm=Lookups!$D$6,VLOOKUP(B27,Criteria!$F$3:$AA$662,22,FALSE),""))), IF(OR(FOEPrgm=Lookups!$D$3,FOEPrgm=Lookups!$D$4),VLOOKUP(B27,Criteria!$A$3:$AA$662,27,FALSE),IF(FOEPrgm=Lookups!$D$5,VLOOKUP(B27,Criteria!$B$3:$AA$662,26,FALSE),IF(FOEPrgm=Lookups!$D$6,VLOOKUP(B27,Criteria!$C$3:$AA$662,25,FALSE),""))) ))</f>
        <v/>
      </c>
    </row>
    <row r="28" spans="2:9" ht="27.95" customHeight="1" x14ac:dyDescent="0.25">
      <c r="B28" s="59"/>
      <c r="C28" s="35" t="str">
        <f>IF(B28="","",    IF(ISNUMBER(VALUE(LEFT(B28,1)))=FALSE,  IFERROR(IF(OR(FOEPrgm=Lookups!$D$3, FOEPrgm=Lookups!$D$4),VLOOKUP(B28,Criteria!$D$3:$G$662,4,FALSE),IF(FOEPrgm=Lookups!$D$5,VLOOKUP(B28,Criteria!$E$3:$G$662,3,FALSE),IF(FOEPrgm=Lookups!$D$6,VLOOKUP(B28,Criteria!$F$3:$G$662,2,FALSE),""))),$I$2),    IFERROR(IF(OR(FOEPrgm=Lookups!$D$3, FOEPrgm=Lookups!$D$4),VLOOKUP(B28,Criteria!$A$3:$G$662,7,FALSE),IF(FOEPrgm=Lookups!$D$5,VLOOKUP(B28,Criteria!$B$3:$G$662,6,FALSE),IF(FOEPrgm=Lookups!$D$6,VLOOKUP(B28,Criteria!$C$3:$G$662,5,FALSE),""))),$I$2)     ))</f>
        <v/>
      </c>
      <c r="D28" s="60" t="str">
        <f t="shared" si="0"/>
        <v/>
      </c>
      <c r="E28" s="60" t="str">
        <f t="shared" si="1"/>
        <v/>
      </c>
      <c r="F28" s="60" t="str">
        <f>IF(D28="Yes",IF(B28="","",   IF(ISNUMBER(VALUE(LEFT(B28,1)))=FALSE,
IF(OR(FOEPrgm=Lookups!$D$3, FOEPrgm=Lookups!$D$4),VLOOKUP(B28,Criteria!$D$3:$AB$662,25,FALSE),IF(FOEPrgm=Lookups!$D$5,VLOOKUP(B28,Criteria!$E$3:$AB$662,24,FALSE),IF(FOEPrgm=Lookups!$D$6,VLOOKUP(B28,Criteria!$F$3:$AB$662,23,FALSE),""))),   IF(OR(FOEPrgm=Lookups!$D$3, FOEPrgm=Lookups!$D$4),VLOOKUP(B28,Criteria!$A$3:$AB$662,28,FALSE),IF(FOEPrgm=Lookups!$D$5,VLOOKUP(B28,Criteria!$B$3:$AB$662,27,FALSE),IF(FOEPrgm=Lookups!$D$6,VLOOKUP(B28,Criteria!$C$3:$AB$662,26,FALSE),"")))   )  ),
IF(B28="","","N/A")    )</f>
        <v/>
      </c>
      <c r="G28" s="61" t="str">
        <f>IF(OR(B28="",C28=$I$2),"",IF(D28="No","N/A",IF( E28=$I$5,VLOOKUP(F28,Lookups!$A$106:$C$129,3,FALSE),"Enter on "&amp;E28&amp;" Supplemental Data Sheet")))</f>
        <v/>
      </c>
      <c r="H28" s="58" t="str">
        <f t="shared" si="2"/>
        <v>-</v>
      </c>
      <c r="I28" s="58" t="str">
        <f>IF(B28="","",IF(ISNUMBER(VALUE(LEFT(B28,1)))=FALSE,IF(OR(FOEPrgm=Lookups!$D$3,FOEPrgm=Lookups!$D$4),VLOOKUP(B28,Criteria!$D$3:$AA$662,24,FALSE),IF(FOEPrgm=Lookups!$D$5,VLOOKUP(B28,Criteria!$E$3:$AA$662,23,FALSE),IF(FOEPrgm=Lookups!$D$6,VLOOKUP(B28,Criteria!$F$3:$AA$662,22,FALSE),""))), IF(OR(FOEPrgm=Lookups!$D$3,FOEPrgm=Lookups!$D$4),VLOOKUP(B28,Criteria!$A$3:$AA$662,27,FALSE),IF(FOEPrgm=Lookups!$D$5,VLOOKUP(B28,Criteria!$B$3:$AA$662,26,FALSE),IF(FOEPrgm=Lookups!$D$6,VLOOKUP(B28,Criteria!$C$3:$AA$662,25,FALSE),""))) ))</f>
        <v/>
      </c>
    </row>
    <row r="29" spans="2:9" ht="27.95" customHeight="1" thickBot="1" x14ac:dyDescent="0.3">
      <c r="B29" s="62"/>
      <c r="C29" s="156" t="str">
        <f>IF(B29="","",    IF(ISNUMBER(VALUE(LEFT(B29,1)))=FALSE,  IFERROR(IF(OR(FOEPrgm=Lookups!$D$3, FOEPrgm=Lookups!$D$4),VLOOKUP(B29,Criteria!$D$3:$G$662,4,FALSE),IF(FOEPrgm=Lookups!$D$5,VLOOKUP(B29,Criteria!$E$3:$G$662,3,FALSE),IF(FOEPrgm=Lookups!$D$6,VLOOKUP(B29,Criteria!$F$3:$G$662,2,FALSE),""))),$I$2),    IFERROR(IF(OR(FOEPrgm=Lookups!$D$3, FOEPrgm=Lookups!$D$4),VLOOKUP(B29,Criteria!$A$3:$G$662,7,FALSE),IF(FOEPrgm=Lookups!$D$5,VLOOKUP(B29,Criteria!$B$3:$G$662,6,FALSE),IF(FOEPrgm=Lookups!$D$6,VLOOKUP(B29,Criteria!$C$3:$G$662,5,FALSE),""))),$I$2)     ))</f>
        <v/>
      </c>
      <c r="D29" s="157" t="str">
        <f t="shared" si="0"/>
        <v/>
      </c>
      <c r="E29" s="157" t="str">
        <f t="shared" si="1"/>
        <v/>
      </c>
      <c r="F29" s="157" t="str">
        <f>IF(D29="Yes",IF(B29="","",   IF(ISNUMBER(VALUE(LEFT(B29,1)))=FALSE,
IF(OR(FOEPrgm=Lookups!$D$3, FOEPrgm=Lookups!$D$4),VLOOKUP(B29,Criteria!$D$3:$AB$662,25,FALSE),IF(FOEPrgm=Lookups!$D$5,VLOOKUP(B29,Criteria!$E$3:$AB$662,24,FALSE),IF(FOEPrgm=Lookups!$D$6,VLOOKUP(B29,Criteria!$F$3:$AB$662,23,FALSE),""))),   IF(OR(FOEPrgm=Lookups!$D$3, FOEPrgm=Lookups!$D$4),VLOOKUP(B29,Criteria!$A$3:$AB$662,28,FALSE),IF(FOEPrgm=Lookups!$D$5,VLOOKUP(B29,Criteria!$B$3:$AB$662,27,FALSE),IF(FOEPrgm=Lookups!$D$6,VLOOKUP(B29,Criteria!$C$3:$AB$662,26,FALSE),"")))   )  ),
IF(B29="","","N/A")    )</f>
        <v/>
      </c>
      <c r="G29" s="158" t="str">
        <f>IF(OR(B29="",C29=$I$2),"",IF(D29="No","N/A",IF( E29=$I$5,VLOOKUP(F29,Lookups!$A$106:$C$129,3,FALSE),"Enter on "&amp;E29&amp;" Supplemental Data Sheet")))</f>
        <v/>
      </c>
      <c r="H29" s="58" t="str">
        <f t="shared" si="2"/>
        <v>-</v>
      </c>
      <c r="I29" s="58" t="str">
        <f>IF(B29="","",IF(ISNUMBER(VALUE(LEFT(B29,1)))=FALSE,IF(OR(FOEPrgm=Lookups!$D$3,FOEPrgm=Lookups!$D$4),VLOOKUP(B29,Criteria!$D$3:$AA$662,24,FALSE),IF(FOEPrgm=Lookups!$D$5,VLOOKUP(B29,Criteria!$E$3:$AA$662,23,FALSE),IF(FOEPrgm=Lookups!$D$6,VLOOKUP(B29,Criteria!$F$3:$AA$662,22,FALSE),""))), IF(OR(FOEPrgm=Lookups!$D$3,FOEPrgm=Lookups!$D$4),VLOOKUP(B29,Criteria!$A$3:$AA$662,27,FALSE),IF(FOEPrgm=Lookups!$D$5,VLOOKUP(B29,Criteria!$B$3:$AA$662,26,FALSE),IF(FOEPrgm=Lookups!$D$6,VLOOKUP(B29,Criteria!$C$3:$AA$662,25,FALSE),""))) ))</f>
        <v/>
      </c>
    </row>
  </sheetData>
  <sheetProtection algorithmName="SHA-512" hashValue="qHS8wWL8O9yW2L+ymuMLlym2k3quEdJHG1MZhvEqL59/OvbfQpQPvMLjJinKU1C4clUrZXxzgcptSvzT8k+tzQ==" saltValue="XGIzM/6HlYiaRSV0xLF34A==" spinCount="100000" sheet="1" formatCells="0" formatColumns="0" formatRows="0"/>
  <mergeCells count="3">
    <mergeCell ref="C8:C9"/>
    <mergeCell ref="B8:B9"/>
    <mergeCell ref="D8:G8"/>
  </mergeCells>
  <conditionalFormatting sqref="B10">
    <cfRule type="expression" dxfId="29" priority="15">
      <formula>IF(B10="",TRUE,FALSE)</formula>
    </cfRule>
  </conditionalFormatting>
  <conditionalFormatting sqref="B11:B15 B28:B29 B17">
    <cfRule type="expression" dxfId="28" priority="14">
      <formula>IF(B11="",TRUE,FALSE)</formula>
    </cfRule>
  </conditionalFormatting>
  <conditionalFormatting sqref="B27">
    <cfRule type="expression" dxfId="27" priority="13">
      <formula>IF(B27="",TRUE,FALSE)</formula>
    </cfRule>
  </conditionalFormatting>
  <conditionalFormatting sqref="B26">
    <cfRule type="expression" dxfId="26" priority="12">
      <formula>IF(B26="",TRUE,FALSE)</formula>
    </cfRule>
  </conditionalFormatting>
  <conditionalFormatting sqref="B25">
    <cfRule type="expression" dxfId="25" priority="11">
      <formula>IF(B25="",TRUE,FALSE)</formula>
    </cfRule>
  </conditionalFormatting>
  <conditionalFormatting sqref="B24">
    <cfRule type="expression" dxfId="24" priority="10">
      <formula>IF(B24="",TRUE,FALSE)</formula>
    </cfRule>
  </conditionalFormatting>
  <conditionalFormatting sqref="B23">
    <cfRule type="expression" dxfId="23" priority="9">
      <formula>IF(B23="",TRUE,FALSE)</formula>
    </cfRule>
  </conditionalFormatting>
  <conditionalFormatting sqref="B22">
    <cfRule type="expression" dxfId="22" priority="8">
      <formula>IF(B22="",TRUE,FALSE)</formula>
    </cfRule>
  </conditionalFormatting>
  <conditionalFormatting sqref="B21">
    <cfRule type="expression" dxfId="21" priority="7">
      <formula>IF(B21="",TRUE,FALSE)</formula>
    </cfRule>
  </conditionalFormatting>
  <conditionalFormatting sqref="B20">
    <cfRule type="expression" dxfId="20" priority="6">
      <formula>IF(B20="",TRUE,FALSE)</formula>
    </cfRule>
  </conditionalFormatting>
  <conditionalFormatting sqref="B19">
    <cfRule type="expression" dxfId="19" priority="5">
      <formula>IF(B19="",TRUE,FALSE)</formula>
    </cfRule>
  </conditionalFormatting>
  <conditionalFormatting sqref="B18">
    <cfRule type="expression" dxfId="18" priority="4">
      <formula>IF(B18="",TRUE,FALSE)</formula>
    </cfRule>
  </conditionalFormatting>
  <conditionalFormatting sqref="C6">
    <cfRule type="expression" dxfId="17" priority="3">
      <formula>IF(C6="",TRUE,FALSE)</formula>
    </cfRule>
  </conditionalFormatting>
  <conditionalFormatting sqref="B16">
    <cfRule type="expression" dxfId="16" priority="1">
      <formula>IF(B16="",TRUE,FALSE)</formula>
    </cfRule>
  </conditionalFormatting>
  <pageMargins left="0.25" right="0.25" top="0.75" bottom="0.75" header="0.3" footer="0.3"/>
  <pageSetup scale="60"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F12CAB4-2FAF-4E7E-BD71-48CB1395B35E}">
          <x14:formula1>
            <xm:f>Lookups!$S$2:$S$6</xm:f>
          </x14:formula1>
          <xm:sqref>I5</xm:sqref>
        </x14:dataValidation>
        <x14:dataValidation type="list" allowBlank="1" showInputMessage="1" showErrorMessage="1" xr:uid="{C5BCF3AD-337B-47F2-B52A-B0DE7DCA7A5E}">
          <x14:formula1>
            <xm:f>Lookups!$C$3:$C$5</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69BF3-5217-4E15-9B44-99FAC5CEC70F}">
  <dimension ref="A1:BI189"/>
  <sheetViews>
    <sheetView showGridLines="0" zoomScale="110" zoomScaleNormal="110" workbookViewId="0">
      <selection sqref="A1:AX2"/>
    </sheetView>
  </sheetViews>
  <sheetFormatPr defaultRowHeight="15" x14ac:dyDescent="0.25"/>
  <cols>
    <col min="1" max="50" width="2.28515625" customWidth="1"/>
    <col min="51" max="51" width="2.7109375" customWidth="1"/>
    <col min="52" max="52" width="40.7109375" customWidth="1"/>
    <col min="53" max="53" width="35.7109375" customWidth="1"/>
    <col min="54" max="54" width="35.7109375" style="36" customWidth="1"/>
    <col min="55" max="55" width="25.7109375" style="37" customWidth="1"/>
    <col min="56" max="56" width="20.7109375" style="36" customWidth="1"/>
    <col min="57" max="57" width="5.7109375" style="37" customWidth="1"/>
    <col min="58" max="58" width="25.7109375" style="36" customWidth="1"/>
    <col min="59" max="59" width="20.7109375" style="37" customWidth="1"/>
    <col min="60" max="60" width="20.7109375" customWidth="1"/>
  </cols>
  <sheetData>
    <row r="1" spans="1:57" ht="15" customHeight="1" x14ac:dyDescent="0.3">
      <c r="A1" s="650" t="s">
        <v>1974</v>
      </c>
      <c r="B1" s="650"/>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Z1" s="152" t="s">
        <v>2192</v>
      </c>
      <c r="BA1" s="182"/>
      <c r="BB1" s="182"/>
      <c r="BC1" s="69"/>
      <c r="BD1" s="69"/>
    </row>
    <row r="2" spans="1:57" ht="15" customHeight="1" x14ac:dyDescent="0.25">
      <c r="A2" s="650"/>
      <c r="B2" s="650"/>
      <c r="C2" s="650"/>
      <c r="D2" s="650"/>
      <c r="E2" s="650"/>
      <c r="F2" s="650"/>
      <c r="G2" s="650"/>
      <c r="H2" s="650"/>
      <c r="I2" s="650"/>
      <c r="J2" s="650"/>
      <c r="K2" s="650"/>
      <c r="L2" s="650"/>
      <c r="M2" s="650"/>
      <c r="N2" s="650"/>
      <c r="O2" s="650"/>
      <c r="P2" s="650"/>
      <c r="Q2" s="650"/>
      <c r="R2" s="650"/>
      <c r="S2" s="650"/>
      <c r="T2" s="650"/>
      <c r="U2" s="650"/>
      <c r="V2" s="650"/>
      <c r="W2" s="650"/>
      <c r="X2" s="650"/>
      <c r="Y2" s="650"/>
      <c r="Z2" s="650"/>
      <c r="AA2" s="650"/>
      <c r="AB2" s="650"/>
      <c r="AC2" s="650"/>
      <c r="AD2" s="650"/>
      <c r="AE2" s="650"/>
      <c r="AF2" s="650"/>
      <c r="AG2" s="650"/>
      <c r="AH2" s="650"/>
      <c r="AI2" s="650"/>
      <c r="AJ2" s="650"/>
      <c r="AK2" s="650"/>
      <c r="AL2" s="650"/>
      <c r="AM2" s="650"/>
      <c r="AN2" s="650"/>
      <c r="AO2" s="650"/>
      <c r="AP2" s="650"/>
      <c r="AQ2" s="650"/>
      <c r="AR2" s="650"/>
      <c r="AS2" s="650"/>
      <c r="AT2" s="650"/>
      <c r="AU2" s="650"/>
      <c r="AV2" s="650"/>
      <c r="AW2" s="650"/>
      <c r="AX2" s="650"/>
      <c r="AZ2" s="153" t="s">
        <v>2193</v>
      </c>
      <c r="BA2" s="182"/>
      <c r="BB2" s="182"/>
      <c r="BC2" s="69"/>
      <c r="BD2" s="69"/>
    </row>
    <row r="3" spans="1:57" ht="15" customHeight="1" x14ac:dyDescent="0.25">
      <c r="A3" s="651" t="s">
        <v>1877</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1"/>
      <c r="AQ3" s="651"/>
      <c r="AR3" s="651"/>
      <c r="AS3" s="651"/>
      <c r="AT3" s="651"/>
      <c r="AU3" s="651"/>
      <c r="AV3" s="651"/>
      <c r="AW3" s="651"/>
      <c r="AX3" s="651"/>
      <c r="AZ3" s="155" t="s">
        <v>2194</v>
      </c>
      <c r="BA3" s="182"/>
      <c r="BB3" s="182"/>
      <c r="BC3" s="69"/>
      <c r="BD3" s="69"/>
    </row>
    <row r="4" spans="1:57" ht="15" customHeight="1" thickBot="1" x14ac:dyDescent="0.3">
      <c r="A4" s="652"/>
      <c r="B4" s="652"/>
      <c r="C4" s="652"/>
      <c r="D4" s="652"/>
      <c r="E4" s="652"/>
      <c r="F4" s="652"/>
      <c r="G4" s="652"/>
      <c r="H4" s="652"/>
      <c r="I4" s="652"/>
      <c r="J4" s="652"/>
      <c r="K4" s="652"/>
      <c r="L4" s="652"/>
      <c r="M4" s="652"/>
      <c r="N4" s="652"/>
      <c r="O4" s="652"/>
      <c r="P4" s="652"/>
      <c r="Q4" s="652"/>
      <c r="R4" s="652"/>
      <c r="S4" s="652"/>
      <c r="T4" s="652"/>
      <c r="U4" s="652"/>
      <c r="V4" s="652"/>
      <c r="W4" s="652"/>
      <c r="X4" s="652"/>
      <c r="Y4" s="652"/>
      <c r="Z4" s="652"/>
      <c r="AA4" s="652"/>
      <c r="AB4" s="652"/>
      <c r="AC4" s="652"/>
      <c r="AD4" s="652"/>
      <c r="AE4" s="652"/>
      <c r="AF4" s="652"/>
      <c r="AG4" s="652"/>
      <c r="AH4" s="652"/>
      <c r="AI4" s="652"/>
      <c r="AJ4" s="652"/>
      <c r="AK4" s="652"/>
      <c r="AL4" s="652"/>
      <c r="AM4" s="652"/>
      <c r="AN4" s="652"/>
      <c r="AO4" s="652"/>
      <c r="AP4" s="652"/>
      <c r="AQ4" s="652"/>
      <c r="AR4" s="652"/>
      <c r="AS4" s="652"/>
      <c r="AT4" s="652"/>
      <c r="AU4" s="652"/>
      <c r="AV4" s="652"/>
      <c r="AW4" s="652"/>
      <c r="AX4" s="652"/>
      <c r="AZ4" s="155" t="s">
        <v>2195</v>
      </c>
      <c r="BA4" s="182"/>
      <c r="BB4" s="184"/>
      <c r="BC4" s="70" t="s">
        <v>1896</v>
      </c>
      <c r="BD4" s="69"/>
    </row>
    <row r="5" spans="1:57" s="1" customFormat="1" ht="12.75" x14ac:dyDescent="0.15">
      <c r="A5" s="654"/>
      <c r="B5" s="654"/>
      <c r="C5" s="654"/>
      <c r="D5" s="654"/>
      <c r="E5" s="654"/>
      <c r="F5" s="654"/>
      <c r="G5" s="654"/>
      <c r="H5" s="654"/>
      <c r="I5" s="654"/>
      <c r="J5" s="654"/>
      <c r="K5" s="654"/>
      <c r="L5" s="654"/>
      <c r="M5" s="654"/>
      <c r="N5" s="654"/>
      <c r="O5" s="654"/>
      <c r="P5" s="654"/>
      <c r="Q5" s="654"/>
      <c r="R5" s="654"/>
      <c r="S5" s="654"/>
      <c r="T5" s="654"/>
      <c r="U5" s="654"/>
      <c r="V5" s="654"/>
      <c r="W5" s="654"/>
      <c r="X5" s="654"/>
      <c r="Y5" s="654"/>
      <c r="Z5" s="654"/>
      <c r="AA5" s="654"/>
      <c r="AB5" s="654"/>
      <c r="AC5" s="654"/>
      <c r="AD5" s="654"/>
      <c r="AE5" s="654"/>
      <c r="AF5" s="654"/>
      <c r="AG5" s="654"/>
      <c r="AH5" s="654"/>
      <c r="AI5" s="654"/>
      <c r="AJ5" s="654"/>
      <c r="AK5" s="654"/>
      <c r="AL5" s="654"/>
      <c r="AM5" s="654"/>
      <c r="AN5" s="654"/>
      <c r="AO5" s="654"/>
      <c r="AP5" s="654"/>
      <c r="AQ5" s="654"/>
      <c r="AR5" s="654"/>
      <c r="AS5" s="654"/>
      <c r="AT5" s="654"/>
      <c r="AU5" s="654"/>
      <c r="AV5" s="654"/>
      <c r="AW5" s="654"/>
      <c r="AX5" s="654"/>
      <c r="AZ5" s="251" t="s">
        <v>2204</v>
      </c>
      <c r="BA5" s="182"/>
      <c r="BB5" s="182"/>
      <c r="BC5" s="71" t="s">
        <v>1897</v>
      </c>
      <c r="BD5" s="72" t="s">
        <v>1911</v>
      </c>
      <c r="BE5" s="37"/>
    </row>
    <row r="6" spans="1:57" ht="15.75" x14ac:dyDescent="0.25">
      <c r="A6" s="653" t="s">
        <v>19</v>
      </c>
      <c r="B6" s="653"/>
      <c r="C6" s="653"/>
      <c r="D6" s="653"/>
      <c r="E6" s="653"/>
      <c r="F6" s="653"/>
      <c r="G6" s="653"/>
      <c r="H6" s="653"/>
      <c r="I6" s="653"/>
      <c r="J6" s="653"/>
      <c r="K6" s="653"/>
      <c r="L6" s="653"/>
      <c r="M6" s="653"/>
      <c r="N6" s="653"/>
      <c r="O6" s="653"/>
      <c r="P6" s="653"/>
      <c r="Q6" s="653"/>
      <c r="R6" s="653"/>
      <c r="S6" s="653"/>
      <c r="T6" s="653"/>
      <c r="U6" s="653"/>
      <c r="V6" s="653"/>
      <c r="W6" s="653"/>
      <c r="X6" s="653"/>
      <c r="Y6" s="653"/>
      <c r="Z6" s="653"/>
      <c r="AA6" s="653"/>
      <c r="AC6" s="653" t="s">
        <v>20</v>
      </c>
      <c r="AD6" s="653"/>
      <c r="AE6" s="653"/>
      <c r="AF6" s="653"/>
      <c r="AG6" s="653"/>
      <c r="AH6" s="653"/>
      <c r="AI6" s="653"/>
      <c r="AJ6" s="653"/>
      <c r="AK6" s="653"/>
      <c r="AL6" s="653"/>
      <c r="AM6" s="653"/>
      <c r="AN6" s="653"/>
      <c r="AO6" s="653"/>
      <c r="AP6" s="653"/>
      <c r="AQ6" s="653"/>
      <c r="AR6" s="653"/>
      <c r="AS6" s="653"/>
      <c r="AT6" s="653"/>
      <c r="AU6" s="653"/>
      <c r="AV6" s="653"/>
      <c r="AW6" s="653"/>
      <c r="AX6" s="653"/>
      <c r="AZ6" s="251"/>
      <c r="BA6" s="182"/>
      <c r="BB6" s="182"/>
      <c r="BC6" s="73" t="s">
        <v>1968</v>
      </c>
      <c r="BD6" s="74"/>
    </row>
    <row r="7" spans="1:57" x14ac:dyDescent="0.25">
      <c r="A7" s="663" t="s">
        <v>1975</v>
      </c>
      <c r="B7" s="663"/>
      <c r="C7" s="663"/>
      <c r="D7" s="663"/>
      <c r="E7" s="663"/>
      <c r="F7" s="663"/>
      <c r="G7" s="663"/>
      <c r="H7" s="663"/>
      <c r="I7" s="663"/>
      <c r="J7" s="663"/>
      <c r="K7" s="663"/>
      <c r="L7" s="663"/>
      <c r="M7" s="663"/>
      <c r="N7" s="663"/>
      <c r="O7" s="663"/>
      <c r="P7" s="663"/>
      <c r="Q7" s="663"/>
      <c r="R7" s="663"/>
      <c r="S7" s="663"/>
      <c r="T7" s="663"/>
      <c r="U7" s="663"/>
      <c r="V7" s="663"/>
      <c r="W7" s="663"/>
      <c r="X7" s="663"/>
      <c r="Y7" s="663"/>
      <c r="Z7" s="663"/>
      <c r="AA7" s="663"/>
      <c r="AC7" s="660"/>
      <c r="AD7" s="660"/>
      <c r="AE7" s="660"/>
      <c r="AF7" s="660"/>
      <c r="AG7" s="660"/>
      <c r="AH7" s="660"/>
      <c r="AI7" s="660"/>
      <c r="AJ7" s="660"/>
      <c r="AK7" s="660"/>
      <c r="AL7" s="660"/>
      <c r="AM7" s="660"/>
      <c r="AN7" s="660"/>
      <c r="AO7" s="660"/>
      <c r="AP7" s="660"/>
      <c r="AQ7" s="660"/>
      <c r="AR7" s="660"/>
      <c r="AS7" s="660"/>
      <c r="AT7" s="660"/>
      <c r="AU7" s="660"/>
      <c r="AV7" s="660"/>
      <c r="AW7" s="660"/>
      <c r="AX7" s="660"/>
      <c r="AZ7" s="155" t="s">
        <v>2203</v>
      </c>
      <c r="BA7" s="182"/>
      <c r="BB7" s="182"/>
      <c r="BC7" s="71" t="s">
        <v>1898</v>
      </c>
      <c r="BD7" s="72">
        <v>16</v>
      </c>
    </row>
    <row r="8" spans="1:57" x14ac:dyDescent="0.25">
      <c r="A8" s="663"/>
      <c r="B8" s="663"/>
      <c r="C8" s="663"/>
      <c r="D8" s="663"/>
      <c r="E8" s="663"/>
      <c r="F8" s="663"/>
      <c r="G8" s="663"/>
      <c r="H8" s="663"/>
      <c r="I8" s="663"/>
      <c r="J8" s="663"/>
      <c r="K8" s="663"/>
      <c r="L8" s="663"/>
      <c r="M8" s="663"/>
      <c r="N8" s="663"/>
      <c r="O8" s="663"/>
      <c r="P8" s="663"/>
      <c r="Q8" s="663"/>
      <c r="R8" s="663"/>
      <c r="S8" s="663"/>
      <c r="T8" s="663"/>
      <c r="U8" s="663"/>
      <c r="V8" s="663"/>
      <c r="W8" s="663"/>
      <c r="X8" s="663"/>
      <c r="Y8" s="663"/>
      <c r="Z8" s="663"/>
      <c r="AA8" s="663"/>
      <c r="AC8" s="661" t="s">
        <v>21</v>
      </c>
      <c r="AD8" s="661"/>
      <c r="AE8" s="661"/>
      <c r="AF8" s="661"/>
      <c r="AG8" s="661"/>
      <c r="AH8" s="661"/>
      <c r="AI8" s="661"/>
      <c r="AJ8" s="661"/>
      <c r="AK8" s="661"/>
      <c r="AL8" s="661"/>
      <c r="AM8" s="661"/>
      <c r="AN8" s="661"/>
      <c r="AO8" s="661"/>
      <c r="AP8" s="661"/>
      <c r="AQ8" s="661"/>
      <c r="AR8" s="661"/>
      <c r="AS8" s="661"/>
      <c r="AT8" s="661"/>
      <c r="AU8" s="661"/>
      <c r="AV8" s="661"/>
      <c r="AW8" s="661"/>
      <c r="AX8" s="661"/>
      <c r="AZ8" s="155" t="s">
        <v>2202</v>
      </c>
      <c r="BA8" s="182"/>
      <c r="BB8" s="182"/>
      <c r="BC8" s="71" t="s">
        <v>1899</v>
      </c>
      <c r="BD8" s="72">
        <v>23</v>
      </c>
    </row>
    <row r="9" spans="1:57" x14ac:dyDescent="0.25">
      <c r="A9" s="611" t="s">
        <v>1976</v>
      </c>
      <c r="B9" s="611"/>
      <c r="C9" s="611"/>
      <c r="D9" s="611"/>
      <c r="E9" s="611"/>
      <c r="F9" s="611"/>
      <c r="G9" s="611"/>
      <c r="H9" s="611"/>
      <c r="I9" s="611"/>
      <c r="J9" s="611"/>
      <c r="K9" s="611"/>
      <c r="L9" s="611"/>
      <c r="M9" s="611"/>
      <c r="N9" s="611"/>
      <c r="O9" s="611"/>
      <c r="P9" s="611"/>
      <c r="Q9" s="611"/>
      <c r="R9" s="611"/>
      <c r="S9" s="611"/>
      <c r="T9" s="611"/>
      <c r="U9" s="611"/>
      <c r="V9" s="611"/>
      <c r="W9" s="611"/>
      <c r="X9" s="611"/>
      <c r="Y9" s="611"/>
      <c r="Z9" s="611"/>
      <c r="AA9" s="611"/>
      <c r="AC9" s="83"/>
      <c r="AD9" s="83"/>
      <c r="AE9" s="83"/>
      <c r="AF9" s="83"/>
      <c r="AG9" s="83"/>
      <c r="AH9" s="83"/>
      <c r="AI9" s="83"/>
      <c r="AJ9" s="83"/>
      <c r="AK9" s="83"/>
      <c r="AL9" s="83"/>
      <c r="AM9" s="83"/>
      <c r="AN9" s="83"/>
      <c r="AO9" s="83"/>
      <c r="AP9" s="83"/>
      <c r="AQ9" s="83"/>
      <c r="AR9" s="83"/>
      <c r="AS9" s="83"/>
      <c r="AT9" s="83"/>
      <c r="AU9" s="83"/>
      <c r="AV9" s="83"/>
      <c r="AW9" s="83"/>
      <c r="AX9" s="83"/>
      <c r="AZ9" s="155" t="s">
        <v>2196</v>
      </c>
      <c r="BA9" s="182"/>
      <c r="BB9" s="182"/>
      <c r="BC9" s="71" t="s">
        <v>1900</v>
      </c>
      <c r="BD9" s="72">
        <v>31</v>
      </c>
    </row>
    <row r="10" spans="1:57" ht="15" customHeight="1" x14ac:dyDescent="0.25">
      <c r="A10" s="64" t="s">
        <v>22</v>
      </c>
      <c r="B10" s="664" t="s">
        <v>1878</v>
      </c>
      <c r="C10" s="664"/>
      <c r="D10" s="664"/>
      <c r="E10" s="664"/>
      <c r="F10" s="664"/>
      <c r="G10" s="664"/>
      <c r="H10" s="664"/>
      <c r="I10" s="664"/>
      <c r="J10" s="664"/>
      <c r="K10" s="664"/>
      <c r="L10" s="664"/>
      <c r="M10" s="664"/>
      <c r="N10" s="664"/>
      <c r="O10" s="664"/>
      <c r="P10" s="664"/>
      <c r="Q10" s="664"/>
      <c r="R10" s="664"/>
      <c r="S10" s="664"/>
      <c r="T10" s="664"/>
      <c r="U10" s="664"/>
      <c r="V10" s="664"/>
      <c r="W10" s="664"/>
      <c r="X10" s="664"/>
      <c r="Y10" s="664"/>
      <c r="Z10" s="664"/>
      <c r="AA10" s="664"/>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0"/>
      <c r="AZ10" s="155" t="s">
        <v>2197</v>
      </c>
      <c r="BA10" s="182"/>
      <c r="BB10" s="182"/>
      <c r="BC10" s="71" t="s">
        <v>1901</v>
      </c>
      <c r="BD10" s="72">
        <v>35</v>
      </c>
    </row>
    <row r="11" spans="1:57" x14ac:dyDescent="0.25">
      <c r="A11" s="64"/>
      <c r="B11" s="664"/>
      <c r="C11" s="664"/>
      <c r="D11" s="664"/>
      <c r="E11" s="664"/>
      <c r="F11" s="664"/>
      <c r="G11" s="664"/>
      <c r="H11" s="664"/>
      <c r="I11" s="664"/>
      <c r="J11" s="664"/>
      <c r="K11" s="664"/>
      <c r="L11" s="664"/>
      <c r="M11" s="664"/>
      <c r="N11" s="664"/>
      <c r="O11" s="664"/>
      <c r="P11" s="664"/>
      <c r="Q11" s="664"/>
      <c r="R11" s="664"/>
      <c r="S11" s="664"/>
      <c r="T11" s="664"/>
      <c r="U11" s="664"/>
      <c r="V11" s="664"/>
      <c r="W11" s="664"/>
      <c r="X11" s="664"/>
      <c r="Y11" s="664"/>
      <c r="Z11" s="664"/>
      <c r="AA11" s="664"/>
      <c r="AC11" s="661" t="s">
        <v>23</v>
      </c>
      <c r="AD11" s="661"/>
      <c r="AE11" s="661"/>
      <c r="AF11" s="661"/>
      <c r="AG11" s="661"/>
      <c r="AH11" s="661"/>
      <c r="AI11" s="661"/>
      <c r="AJ11" s="661"/>
      <c r="AK11" s="661"/>
      <c r="AL11" s="661"/>
      <c r="AM11" s="661"/>
      <c r="AN11" s="661"/>
      <c r="AO11" s="661"/>
      <c r="AP11" s="661"/>
      <c r="AQ11" s="661"/>
      <c r="AR11" s="661"/>
      <c r="AS11" s="661"/>
      <c r="AT11" s="661"/>
      <c r="AU11" s="661"/>
      <c r="AV11" s="661"/>
      <c r="AW11" s="661"/>
      <c r="AX11" s="661"/>
      <c r="AZ11" s="155" t="s">
        <v>2198</v>
      </c>
      <c r="BA11" s="182"/>
      <c r="BB11" s="185"/>
      <c r="BC11" s="71" t="s">
        <v>1902</v>
      </c>
      <c r="BD11" s="72">
        <v>46</v>
      </c>
    </row>
    <row r="12" spans="1:57" x14ac:dyDescent="0.25">
      <c r="A12" s="10"/>
      <c r="B12" s="664"/>
      <c r="C12" s="664"/>
      <c r="D12" s="664"/>
      <c r="E12" s="664"/>
      <c r="F12" s="664"/>
      <c r="G12" s="664"/>
      <c r="H12" s="664"/>
      <c r="I12" s="664"/>
      <c r="J12" s="664"/>
      <c r="K12" s="664"/>
      <c r="L12" s="664"/>
      <c r="M12" s="664"/>
      <c r="N12" s="664"/>
      <c r="O12" s="664"/>
      <c r="P12" s="664"/>
      <c r="Q12" s="664"/>
      <c r="R12" s="664"/>
      <c r="S12" s="664"/>
      <c r="T12" s="664"/>
      <c r="U12" s="664"/>
      <c r="V12" s="664"/>
      <c r="W12" s="664"/>
      <c r="X12" s="664"/>
      <c r="Y12" s="664"/>
      <c r="Z12" s="664"/>
      <c r="AA12" s="664"/>
      <c r="AZ12" s="155" t="s">
        <v>2199</v>
      </c>
      <c r="BA12" s="182"/>
      <c r="BB12" s="182"/>
      <c r="BC12" s="71" t="s">
        <v>1903</v>
      </c>
      <c r="BD12" s="72">
        <v>51</v>
      </c>
    </row>
    <row r="13" spans="1:57" x14ac:dyDescent="0.25">
      <c r="A13" s="65"/>
      <c r="B13" s="664"/>
      <c r="C13" s="664"/>
      <c r="D13" s="664"/>
      <c r="E13" s="664"/>
      <c r="F13" s="664"/>
      <c r="G13" s="664"/>
      <c r="H13" s="664"/>
      <c r="I13" s="664"/>
      <c r="J13" s="664"/>
      <c r="K13" s="664"/>
      <c r="L13" s="664"/>
      <c r="M13" s="664"/>
      <c r="N13" s="664"/>
      <c r="O13" s="664"/>
      <c r="P13" s="664"/>
      <c r="Q13" s="664"/>
      <c r="R13" s="664"/>
      <c r="S13" s="664"/>
      <c r="T13" s="664"/>
      <c r="U13" s="664"/>
      <c r="V13" s="664"/>
      <c r="W13" s="664"/>
      <c r="X13" s="664"/>
      <c r="Y13" s="664"/>
      <c r="Z13" s="664"/>
      <c r="AA13" s="664"/>
      <c r="AC13" s="666" t="s">
        <v>1881</v>
      </c>
      <c r="AD13" s="666"/>
      <c r="AE13" s="666"/>
      <c r="AF13" s="666"/>
      <c r="AG13" s="666"/>
      <c r="AH13" s="666"/>
      <c r="AI13" s="666"/>
      <c r="AJ13" s="666"/>
      <c r="AK13" s="666"/>
      <c r="AL13" s="666"/>
      <c r="AM13" s="666"/>
      <c r="AN13" s="666"/>
      <c r="AO13" s="666"/>
      <c r="AP13" s="666"/>
      <c r="AQ13" s="666"/>
      <c r="AR13" s="666"/>
      <c r="AS13" s="666"/>
      <c r="AT13" s="666"/>
      <c r="AU13" s="666"/>
      <c r="AV13" s="666"/>
      <c r="AW13" s="666"/>
      <c r="AX13" s="666"/>
      <c r="AZ13" s="155" t="s">
        <v>2200</v>
      </c>
      <c r="BA13" s="182"/>
      <c r="BB13" s="182"/>
      <c r="BC13" s="71" t="s">
        <v>1904</v>
      </c>
      <c r="BD13" s="72">
        <v>48</v>
      </c>
    </row>
    <row r="14" spans="1:57" x14ac:dyDescent="0.25">
      <c r="A14" s="65"/>
      <c r="B14" s="664"/>
      <c r="C14" s="664"/>
      <c r="D14" s="664"/>
      <c r="E14" s="664"/>
      <c r="F14" s="664"/>
      <c r="G14" s="664"/>
      <c r="H14" s="664"/>
      <c r="I14" s="664"/>
      <c r="J14" s="664"/>
      <c r="K14" s="664"/>
      <c r="L14" s="664"/>
      <c r="M14" s="664"/>
      <c r="N14" s="664"/>
      <c r="O14" s="664"/>
      <c r="P14" s="664"/>
      <c r="Q14" s="664"/>
      <c r="R14" s="664"/>
      <c r="S14" s="664"/>
      <c r="T14" s="664"/>
      <c r="U14" s="664"/>
      <c r="V14" s="664"/>
      <c r="W14" s="664"/>
      <c r="X14" s="664"/>
      <c r="Y14" s="664"/>
      <c r="Z14" s="664"/>
      <c r="AA14" s="664"/>
      <c r="AC14" s="666"/>
      <c r="AD14" s="666"/>
      <c r="AE14" s="666"/>
      <c r="AF14" s="666"/>
      <c r="AG14" s="666"/>
      <c r="AH14" s="666"/>
      <c r="AI14" s="666"/>
      <c r="AJ14" s="666"/>
      <c r="AK14" s="666"/>
      <c r="AL14" s="666"/>
      <c r="AM14" s="666"/>
      <c r="AN14" s="666"/>
      <c r="AO14" s="666"/>
      <c r="AP14" s="666"/>
      <c r="AQ14" s="666"/>
      <c r="AR14" s="666"/>
      <c r="AS14" s="666"/>
      <c r="AT14" s="666"/>
      <c r="AU14" s="666"/>
      <c r="AV14" s="666"/>
      <c r="AW14" s="666"/>
      <c r="AX14" s="666"/>
      <c r="AZ14" s="154" t="s">
        <v>2201</v>
      </c>
      <c r="BA14" s="182"/>
      <c r="BB14" s="182"/>
      <c r="BC14" s="72" t="s">
        <v>1905</v>
      </c>
      <c r="BD14" s="72">
        <v>58</v>
      </c>
    </row>
    <row r="15" spans="1:57" ht="15" customHeight="1" x14ac:dyDescent="0.25">
      <c r="A15" s="64" t="s">
        <v>22</v>
      </c>
      <c r="B15" s="664" t="s">
        <v>1879</v>
      </c>
      <c r="C15" s="664"/>
      <c r="D15" s="664"/>
      <c r="E15" s="664"/>
      <c r="F15" s="664"/>
      <c r="G15" s="664"/>
      <c r="H15" s="664"/>
      <c r="I15" s="664"/>
      <c r="J15" s="664"/>
      <c r="K15" s="664"/>
      <c r="L15" s="664"/>
      <c r="M15" s="664"/>
      <c r="N15" s="664"/>
      <c r="O15" s="664"/>
      <c r="P15" s="664"/>
      <c r="Q15" s="664"/>
      <c r="R15" s="664"/>
      <c r="S15" s="664"/>
      <c r="T15" s="664"/>
      <c r="U15" s="664"/>
      <c r="V15" s="664"/>
      <c r="W15" s="664"/>
      <c r="X15" s="664"/>
      <c r="Y15" s="664"/>
      <c r="Z15" s="664"/>
      <c r="AA15" s="664"/>
      <c r="AC15" s="612" t="s">
        <v>1977</v>
      </c>
      <c r="AD15" s="612"/>
      <c r="AE15" s="612"/>
      <c r="AF15" s="612"/>
      <c r="AG15" s="612"/>
      <c r="AH15" s="612"/>
      <c r="AI15" s="612"/>
      <c r="AJ15" s="612"/>
      <c r="AK15" s="612"/>
      <c r="AL15" s="612"/>
      <c r="AM15" s="612"/>
      <c r="AN15" s="612"/>
      <c r="AO15" s="612"/>
      <c r="AP15" s="612"/>
      <c r="AQ15" s="612"/>
      <c r="AR15" s="612"/>
      <c r="AS15" s="612"/>
      <c r="AT15" s="612"/>
      <c r="AU15" s="612"/>
      <c r="AV15" s="612"/>
      <c r="AW15" s="612"/>
      <c r="AX15" s="612"/>
      <c r="AZ15" s="36"/>
      <c r="BA15" s="182"/>
      <c r="BB15" s="182"/>
      <c r="BC15" s="72" t="s">
        <v>1906</v>
      </c>
      <c r="BD15" s="72">
        <v>32</v>
      </c>
    </row>
    <row r="16" spans="1:57" ht="15" customHeight="1" x14ac:dyDescent="0.25">
      <c r="A16" s="65"/>
      <c r="B16" s="664"/>
      <c r="C16" s="664"/>
      <c r="D16" s="664"/>
      <c r="E16" s="664"/>
      <c r="F16" s="664"/>
      <c r="G16" s="664"/>
      <c r="H16" s="664"/>
      <c r="I16" s="664"/>
      <c r="J16" s="664"/>
      <c r="K16" s="664"/>
      <c r="L16" s="664"/>
      <c r="M16" s="664"/>
      <c r="N16" s="664"/>
      <c r="O16" s="664"/>
      <c r="P16" s="664"/>
      <c r="Q16" s="664"/>
      <c r="R16" s="664"/>
      <c r="S16" s="664"/>
      <c r="T16" s="664"/>
      <c r="U16" s="664"/>
      <c r="V16" s="664"/>
      <c r="W16" s="664"/>
      <c r="X16" s="664"/>
      <c r="Y16" s="664"/>
      <c r="Z16" s="664"/>
      <c r="AA16" s="664"/>
      <c r="AC16" s="612"/>
      <c r="AD16" s="612"/>
      <c r="AE16" s="612"/>
      <c r="AF16" s="612"/>
      <c r="AG16" s="612"/>
      <c r="AH16" s="612"/>
      <c r="AI16" s="612"/>
      <c r="AJ16" s="612"/>
      <c r="AK16" s="612"/>
      <c r="AL16" s="612"/>
      <c r="AM16" s="612"/>
      <c r="AN16" s="612"/>
      <c r="AO16" s="612"/>
      <c r="AP16" s="612"/>
      <c r="AQ16" s="612"/>
      <c r="AR16" s="612"/>
      <c r="AS16" s="612"/>
      <c r="AT16" s="612"/>
      <c r="AU16" s="612"/>
      <c r="AV16" s="612"/>
      <c r="AW16" s="612"/>
      <c r="AX16" s="612"/>
      <c r="AZ16" s="36"/>
      <c r="BA16" s="182"/>
      <c r="BB16" s="182"/>
      <c r="BC16" s="72" t="s">
        <v>1907</v>
      </c>
      <c r="BD16" s="72">
        <v>46</v>
      </c>
    </row>
    <row r="17" spans="1:61" ht="15" customHeight="1" x14ac:dyDescent="0.25">
      <c r="A17" s="64" t="s">
        <v>22</v>
      </c>
      <c r="B17" s="665" t="s">
        <v>1880</v>
      </c>
      <c r="C17" s="665"/>
      <c r="D17" s="665"/>
      <c r="E17" s="665"/>
      <c r="F17" s="665"/>
      <c r="G17" s="665"/>
      <c r="H17" s="665"/>
      <c r="I17" s="665"/>
      <c r="J17" s="665"/>
      <c r="K17" s="665"/>
      <c r="L17" s="665"/>
      <c r="M17" s="665"/>
      <c r="N17" s="665"/>
      <c r="O17" s="665"/>
      <c r="P17" s="665"/>
      <c r="Q17" s="665"/>
      <c r="R17" s="665"/>
      <c r="S17" s="665"/>
      <c r="T17" s="665"/>
      <c r="U17" s="665"/>
      <c r="V17" s="665"/>
      <c r="W17" s="665"/>
      <c r="X17" s="665"/>
      <c r="Y17" s="665"/>
      <c r="Z17" s="665"/>
      <c r="AA17" s="665"/>
      <c r="AC17" s="612"/>
      <c r="AD17" s="612"/>
      <c r="AE17" s="612"/>
      <c r="AF17" s="612"/>
      <c r="AG17" s="612"/>
      <c r="AH17" s="612"/>
      <c r="AI17" s="612"/>
      <c r="AJ17" s="612"/>
      <c r="AK17" s="612"/>
      <c r="AL17" s="612"/>
      <c r="AM17" s="612"/>
      <c r="AN17" s="612"/>
      <c r="AO17" s="612"/>
      <c r="AP17" s="612"/>
      <c r="AQ17" s="612"/>
      <c r="AR17" s="612"/>
      <c r="AS17" s="612"/>
      <c r="AT17" s="612"/>
      <c r="AU17" s="612"/>
      <c r="AV17" s="612"/>
      <c r="AW17" s="612"/>
      <c r="AX17" s="612"/>
      <c r="AZ17" s="36"/>
      <c r="BA17" s="182"/>
      <c r="BB17" s="182"/>
      <c r="BC17" s="72" t="s">
        <v>1908</v>
      </c>
      <c r="BD17" s="72">
        <v>62</v>
      </c>
    </row>
    <row r="18" spans="1:61" x14ac:dyDescent="0.25">
      <c r="A18" s="47"/>
      <c r="B18" s="665"/>
      <c r="C18" s="665"/>
      <c r="D18" s="665"/>
      <c r="E18" s="665"/>
      <c r="F18" s="665"/>
      <c r="G18" s="665"/>
      <c r="H18" s="665"/>
      <c r="I18" s="665"/>
      <c r="J18" s="665"/>
      <c r="K18" s="665"/>
      <c r="L18" s="665"/>
      <c r="M18" s="665"/>
      <c r="N18" s="665"/>
      <c r="O18" s="665"/>
      <c r="P18" s="665"/>
      <c r="Q18" s="665"/>
      <c r="R18" s="665"/>
      <c r="S18" s="665"/>
      <c r="T18" s="665"/>
      <c r="U18" s="665"/>
      <c r="V18" s="665"/>
      <c r="W18" s="665"/>
      <c r="X18" s="665"/>
      <c r="Y18" s="665"/>
      <c r="Z18" s="665"/>
      <c r="AA18" s="665"/>
      <c r="AC18" s="612"/>
      <c r="AD18" s="612"/>
      <c r="AE18" s="612"/>
      <c r="AF18" s="612"/>
      <c r="AG18" s="612"/>
      <c r="AH18" s="612"/>
      <c r="AI18" s="612"/>
      <c r="AJ18" s="612"/>
      <c r="AK18" s="612"/>
      <c r="AL18" s="612"/>
      <c r="AM18" s="612"/>
      <c r="AN18" s="612"/>
      <c r="AO18" s="612"/>
      <c r="AP18" s="612"/>
      <c r="AQ18" s="612"/>
      <c r="AR18" s="612"/>
      <c r="AS18" s="612"/>
      <c r="AT18" s="612"/>
      <c r="AU18" s="612"/>
      <c r="AV18" s="612"/>
      <c r="AW18" s="612"/>
      <c r="AX18" s="612"/>
      <c r="AZ18" s="36"/>
      <c r="BA18" s="182"/>
      <c r="BB18" s="182"/>
      <c r="BC18" s="72" t="s">
        <v>1909</v>
      </c>
      <c r="BD18" s="72">
        <v>70</v>
      </c>
    </row>
    <row r="19" spans="1:61" x14ac:dyDescent="0.25">
      <c r="AC19" s="612"/>
      <c r="AD19" s="612"/>
      <c r="AE19" s="612"/>
      <c r="AF19" s="612"/>
      <c r="AG19" s="612"/>
      <c r="AH19" s="612"/>
      <c r="AI19" s="612"/>
      <c r="AJ19" s="612"/>
      <c r="AK19" s="612"/>
      <c r="AL19" s="612"/>
      <c r="AM19" s="612"/>
      <c r="AN19" s="612"/>
      <c r="AO19" s="612"/>
      <c r="AP19" s="612"/>
      <c r="AQ19" s="612"/>
      <c r="AR19" s="612"/>
      <c r="AS19" s="612"/>
      <c r="AT19" s="612"/>
      <c r="AU19" s="612"/>
      <c r="AV19" s="612"/>
      <c r="AW19" s="612"/>
      <c r="AX19" s="612"/>
      <c r="AZ19" s="36"/>
      <c r="BA19" s="182"/>
      <c r="BB19" s="182"/>
      <c r="BC19" s="72" t="s">
        <v>1910</v>
      </c>
      <c r="BD19" s="72">
        <v>92</v>
      </c>
    </row>
    <row r="20" spans="1:6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36"/>
      <c r="BA20" s="182"/>
      <c r="BB20" s="182"/>
      <c r="BC20" s="75" t="s">
        <v>1969</v>
      </c>
      <c r="BD20" s="74"/>
    </row>
    <row r="21" spans="1:61" s="1" customFormat="1" ht="12.75" customHeight="1" x14ac:dyDescent="0.2">
      <c r="AY21" s="2"/>
      <c r="AZ21" s="49" t="s">
        <v>25</v>
      </c>
      <c r="BA21" s="182"/>
      <c r="BB21" s="182"/>
      <c r="BC21" s="72" t="s">
        <v>1912</v>
      </c>
      <c r="BD21" s="72">
        <v>65</v>
      </c>
      <c r="BE21" s="37"/>
    </row>
    <row r="22" spans="1:61" s="2" customFormat="1" ht="15" customHeight="1" x14ac:dyDescent="0.2">
      <c r="A22" s="85" t="s">
        <v>127</v>
      </c>
      <c r="B22" s="615" t="s">
        <v>1992</v>
      </c>
      <c r="C22" s="615"/>
      <c r="D22" s="615"/>
      <c r="E22" s="615"/>
      <c r="F22" s="615"/>
      <c r="G22" s="615"/>
      <c r="H22" s="615"/>
      <c r="I22" s="615"/>
      <c r="J22" s="615"/>
      <c r="K22" s="615"/>
      <c r="L22" s="615"/>
      <c r="M22" s="615"/>
      <c r="N22" s="615"/>
      <c r="O22" s="615"/>
      <c r="P22" s="615"/>
      <c r="Q22" s="615"/>
      <c r="R22" s="615"/>
      <c r="S22" s="615"/>
      <c r="T22" s="615"/>
      <c r="U22" s="615"/>
      <c r="V22" s="615"/>
      <c r="W22" s="615"/>
      <c r="X22" s="615"/>
      <c r="Y22" s="615"/>
      <c r="Z22" s="615"/>
      <c r="AA22" s="615"/>
      <c r="AB22" s="615"/>
      <c r="AC22" s="615"/>
      <c r="AD22" s="615"/>
      <c r="AE22" s="615"/>
      <c r="AF22" s="615"/>
      <c r="AG22" s="615"/>
      <c r="AH22" s="615"/>
      <c r="AI22" s="615"/>
      <c r="AJ22" s="615"/>
      <c r="AK22" s="615"/>
      <c r="AL22" s="615"/>
      <c r="AM22" s="615"/>
      <c r="AN22" s="615"/>
      <c r="AO22" s="615"/>
      <c r="AP22" s="615"/>
      <c r="AQ22" s="615"/>
      <c r="AR22" s="615"/>
      <c r="AS22" s="615"/>
      <c r="AT22" s="615"/>
      <c r="AU22" s="616" t="s">
        <v>1991</v>
      </c>
      <c r="AV22" s="616"/>
      <c r="AW22" s="616"/>
      <c r="AX22" s="616"/>
      <c r="AZ22" s="181" t="str">
        <f>IF(ISNA(VLOOKUP("Agribusiness-"&amp;Agribusiness!A22, 'Measure Codes (Recommended)'!$H$10:$H$29,1,FALSE)),"","&lt;---- Complete this supplemental data sheet table!")</f>
        <v/>
      </c>
      <c r="BA22" s="186"/>
      <c r="BB22" s="147"/>
      <c r="BC22" s="72" t="s">
        <v>1913</v>
      </c>
      <c r="BD22" s="72">
        <v>94</v>
      </c>
      <c r="BE22" s="37"/>
    </row>
    <row r="23" spans="1:61" s="2" customFormat="1" ht="15" customHeight="1" x14ac:dyDescent="0.2">
      <c r="A23" s="617" t="s">
        <v>1981</v>
      </c>
      <c r="B23" s="617"/>
      <c r="C23" s="617"/>
      <c r="D23" s="617"/>
      <c r="E23" s="617"/>
      <c r="F23" s="617"/>
      <c r="G23" s="617"/>
      <c r="H23" s="617"/>
      <c r="I23" s="617" t="s">
        <v>1982</v>
      </c>
      <c r="J23" s="617"/>
      <c r="K23" s="617"/>
      <c r="L23" s="617"/>
      <c r="M23" s="617"/>
      <c r="N23" s="617"/>
      <c r="O23" s="617" t="s">
        <v>1983</v>
      </c>
      <c r="P23" s="617"/>
      <c r="Q23" s="617"/>
      <c r="R23" s="617"/>
      <c r="S23" s="617" t="s">
        <v>1984</v>
      </c>
      <c r="T23" s="617"/>
      <c r="U23" s="617"/>
      <c r="V23" s="617"/>
      <c r="W23" s="617"/>
      <c r="X23" s="617"/>
      <c r="Y23" s="617" t="s">
        <v>1985</v>
      </c>
      <c r="Z23" s="617"/>
      <c r="AA23" s="617"/>
      <c r="AB23" s="617"/>
      <c r="AC23" s="617"/>
      <c r="AD23" s="617"/>
      <c r="AE23" s="617" t="s">
        <v>1986</v>
      </c>
      <c r="AF23" s="617"/>
      <c r="AG23" s="617"/>
      <c r="AH23" s="617"/>
      <c r="AI23" s="617"/>
      <c r="AJ23" s="617"/>
      <c r="AK23" s="617" t="s">
        <v>1987</v>
      </c>
      <c r="AL23" s="617"/>
      <c r="AM23" s="617"/>
      <c r="AN23" s="617"/>
      <c r="AO23" s="617"/>
      <c r="AP23" s="617"/>
      <c r="AQ23" s="617"/>
      <c r="AR23" s="617" t="s">
        <v>1988</v>
      </c>
      <c r="AS23" s="617"/>
      <c r="AT23" s="617"/>
      <c r="AU23" s="617"/>
      <c r="AV23" s="617"/>
      <c r="AW23" s="617"/>
      <c r="AX23" s="617"/>
      <c r="AZ23" s="80"/>
      <c r="BA23" s="186"/>
      <c r="BB23" s="147"/>
      <c r="BC23" s="72" t="s">
        <v>1914</v>
      </c>
      <c r="BD23" s="72">
        <v>126</v>
      </c>
      <c r="BE23" s="37"/>
    </row>
    <row r="24" spans="1:61" s="2" customFormat="1" ht="12.75" customHeight="1" x14ac:dyDescent="0.25">
      <c r="A24" s="618"/>
      <c r="B24" s="618"/>
      <c r="C24" s="618"/>
      <c r="D24" s="618"/>
      <c r="E24" s="618"/>
      <c r="F24" s="618"/>
      <c r="G24" s="618"/>
      <c r="H24" s="618"/>
      <c r="I24" s="618"/>
      <c r="J24" s="618"/>
      <c r="K24" s="618"/>
      <c r="L24" s="618"/>
      <c r="M24" s="618"/>
      <c r="N24" s="618"/>
      <c r="O24" s="618"/>
      <c r="P24" s="618"/>
      <c r="Q24" s="618"/>
      <c r="R24" s="618"/>
      <c r="S24" s="618"/>
      <c r="T24" s="618"/>
      <c r="U24" s="618"/>
      <c r="V24" s="618"/>
      <c r="W24" s="618"/>
      <c r="X24" s="618"/>
      <c r="Y24" s="618"/>
      <c r="Z24" s="618"/>
      <c r="AA24" s="618"/>
      <c r="AB24" s="618"/>
      <c r="AC24" s="618"/>
      <c r="AD24" s="618"/>
      <c r="AE24" s="618"/>
      <c r="AF24" s="618"/>
      <c r="AG24" s="618"/>
      <c r="AH24" s="618"/>
      <c r="AI24" s="618"/>
      <c r="AJ24" s="618"/>
      <c r="AK24" s="618"/>
      <c r="AL24" s="618"/>
      <c r="AM24" s="618"/>
      <c r="AN24" s="618"/>
      <c r="AO24" s="618"/>
      <c r="AP24" s="618"/>
      <c r="AQ24" s="618"/>
      <c r="AR24" s="618"/>
      <c r="AS24" s="618"/>
      <c r="AT24" s="618"/>
      <c r="AU24" s="618"/>
      <c r="AV24" s="618"/>
      <c r="AW24" s="618"/>
      <c r="AX24" s="618"/>
      <c r="AZ24" s="81"/>
      <c r="BA24" s="183"/>
      <c r="BB24" s="147"/>
      <c r="BC24" s="72" t="s">
        <v>1915</v>
      </c>
      <c r="BD24" s="72">
        <v>179</v>
      </c>
      <c r="BE24" s="37"/>
      <c r="BG24" s="171" t="s">
        <v>1946</v>
      </c>
      <c r="BH24" s="36"/>
    </row>
    <row r="25" spans="1:61" s="2" customFormat="1" ht="12.75" customHeight="1" x14ac:dyDescent="0.2">
      <c r="A25" s="619" t="s">
        <v>1989</v>
      </c>
      <c r="B25" s="620"/>
      <c r="C25" s="620"/>
      <c r="D25" s="620"/>
      <c r="E25" s="620"/>
      <c r="F25" s="620"/>
      <c r="G25" s="620"/>
      <c r="H25" s="620"/>
      <c r="I25" s="620" t="s">
        <v>1990</v>
      </c>
      <c r="J25" s="620"/>
      <c r="K25" s="620"/>
      <c r="L25" s="620"/>
      <c r="M25" s="620"/>
      <c r="N25" s="620"/>
      <c r="O25" s="586">
        <v>1</v>
      </c>
      <c r="P25" s="586"/>
      <c r="Q25" s="586"/>
      <c r="R25" s="586"/>
      <c r="S25" s="621">
        <v>60000</v>
      </c>
      <c r="T25" s="621"/>
      <c r="U25" s="621"/>
      <c r="V25" s="621"/>
      <c r="W25" s="621"/>
      <c r="X25" s="621"/>
      <c r="Y25" s="586">
        <v>25</v>
      </c>
      <c r="Z25" s="586"/>
      <c r="AA25" s="586"/>
      <c r="AB25" s="586"/>
      <c r="AC25" s="586"/>
      <c r="AD25" s="586"/>
      <c r="AE25" s="586">
        <v>5</v>
      </c>
      <c r="AF25" s="586"/>
      <c r="AG25" s="586"/>
      <c r="AH25" s="586"/>
      <c r="AI25" s="586"/>
      <c r="AJ25" s="586"/>
      <c r="AK25" s="586">
        <v>250</v>
      </c>
      <c r="AL25" s="586"/>
      <c r="AM25" s="586"/>
      <c r="AN25" s="586"/>
      <c r="AO25" s="586"/>
      <c r="AP25" s="586"/>
      <c r="AQ25" s="586"/>
      <c r="AR25" s="586">
        <v>35</v>
      </c>
      <c r="AS25" s="586"/>
      <c r="AT25" s="586"/>
      <c r="AU25" s="586"/>
      <c r="AV25" s="586"/>
      <c r="AW25" s="586"/>
      <c r="AX25" s="600"/>
      <c r="AZ25" s="81"/>
      <c r="BA25" s="183"/>
      <c r="BB25" s="147"/>
      <c r="BC25" s="72" t="s">
        <v>1916</v>
      </c>
      <c r="BD25" s="72">
        <v>210</v>
      </c>
      <c r="BE25" s="37"/>
      <c r="BF25" s="642" t="s">
        <v>1950</v>
      </c>
      <c r="BG25" s="642"/>
      <c r="BH25" s="642"/>
      <c r="BI25" s="624" t="s">
        <v>1954</v>
      </c>
    </row>
    <row r="26" spans="1:61" s="2" customFormat="1" ht="12.75" customHeight="1" x14ac:dyDescent="0.2">
      <c r="A26" s="622"/>
      <c r="B26" s="623"/>
      <c r="C26" s="623"/>
      <c r="D26" s="623"/>
      <c r="E26" s="623"/>
      <c r="F26" s="623"/>
      <c r="G26" s="623"/>
      <c r="H26" s="623"/>
      <c r="I26" s="623"/>
      <c r="J26" s="623"/>
      <c r="K26" s="623"/>
      <c r="L26" s="623"/>
      <c r="M26" s="623"/>
      <c r="N26" s="623"/>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551"/>
      <c r="AV26" s="551"/>
      <c r="AW26" s="551"/>
      <c r="AX26" s="582"/>
      <c r="AZ26" s="81"/>
      <c r="BA26" s="183"/>
      <c r="BB26" s="147"/>
      <c r="BC26" s="72" t="s">
        <v>1917</v>
      </c>
      <c r="BD26" s="72">
        <v>293</v>
      </c>
      <c r="BE26" s="37"/>
      <c r="BF26" s="642"/>
      <c r="BG26" s="642"/>
      <c r="BH26" s="642"/>
      <c r="BI26" s="624"/>
    </row>
    <row r="27" spans="1:61" s="2" customFormat="1" ht="12.75" customHeight="1" x14ac:dyDescent="0.2">
      <c r="A27" s="608"/>
      <c r="B27" s="609"/>
      <c r="C27" s="609"/>
      <c r="D27" s="609"/>
      <c r="E27" s="609"/>
      <c r="F27" s="609"/>
      <c r="G27" s="609"/>
      <c r="H27" s="609"/>
      <c r="I27" s="609"/>
      <c r="J27" s="609"/>
      <c r="K27" s="609"/>
      <c r="L27" s="609"/>
      <c r="M27" s="609"/>
      <c r="N27" s="609"/>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610"/>
      <c r="AZ27" s="81"/>
      <c r="BA27" s="183"/>
      <c r="BB27" s="147"/>
      <c r="BC27" s="72" t="s">
        <v>1918</v>
      </c>
      <c r="BD27" s="72">
        <v>356</v>
      </c>
      <c r="BE27" s="37"/>
      <c r="BF27" s="172"/>
      <c r="BG27" s="173"/>
      <c r="BH27" s="174" t="s">
        <v>2149</v>
      </c>
      <c r="BI27" s="139">
        <v>0.21</v>
      </c>
    </row>
    <row r="28" spans="1:61" s="2" customFormat="1" ht="12.75" customHeight="1" x14ac:dyDescent="0.25">
      <c r="A28" s="662" t="s">
        <v>132</v>
      </c>
      <c r="B28" s="662"/>
      <c r="C28" s="613" t="s">
        <v>1882</v>
      </c>
      <c r="D28" s="613"/>
      <c r="E28" s="613"/>
      <c r="F28" s="613"/>
      <c r="G28" s="613"/>
      <c r="H28" s="613"/>
      <c r="I28" s="613"/>
      <c r="J28" s="613"/>
      <c r="K28" s="613"/>
      <c r="L28" s="613"/>
      <c r="M28" s="613"/>
      <c r="N28" s="613"/>
      <c r="O28" s="613"/>
      <c r="P28" s="613"/>
      <c r="Q28" s="613"/>
      <c r="R28" s="613"/>
      <c r="S28" s="613"/>
      <c r="T28" s="613"/>
      <c r="U28" s="613"/>
      <c r="V28" s="613"/>
      <c r="W28" s="613"/>
      <c r="X28" s="613"/>
      <c r="Y28" s="613"/>
      <c r="Z28" s="613"/>
      <c r="AA28" s="613"/>
      <c r="AB28" s="613"/>
      <c r="AC28" s="613"/>
      <c r="AD28" s="613"/>
      <c r="AE28" s="613"/>
      <c r="AF28" s="613"/>
      <c r="AG28" s="613"/>
      <c r="AH28" s="613"/>
      <c r="AI28" s="613"/>
      <c r="AJ28" s="613"/>
      <c r="AK28" s="613"/>
      <c r="AL28" s="613"/>
      <c r="AM28" s="613"/>
      <c r="AN28" s="613"/>
      <c r="AO28" s="613"/>
      <c r="AP28" s="613"/>
      <c r="AQ28" s="614" t="s">
        <v>1978</v>
      </c>
      <c r="AR28" s="614"/>
      <c r="AS28" s="614"/>
      <c r="AT28" s="614"/>
      <c r="AU28" s="614"/>
      <c r="AV28" s="614"/>
      <c r="AW28" s="614"/>
      <c r="AX28" s="614"/>
      <c r="AZ28" s="181" t="str">
        <f>IF(ISNA(VLOOKUP("Agribusiness-"&amp;Agribusiness!A28, 'Measure Codes (Recommended)'!$H$10:$H$29,1,FALSE)),"","&lt;---- Complete this supplemental data sheet table!")</f>
        <v/>
      </c>
      <c r="BA28" s="186"/>
      <c r="BB28" s="147"/>
      <c r="BC28" s="72" t="s">
        <v>1919</v>
      </c>
      <c r="BD28" s="72">
        <v>455</v>
      </c>
      <c r="BE28" s="37"/>
      <c r="BF28" s="172"/>
      <c r="BG28" s="173"/>
      <c r="BH28" s="179" t="s">
        <v>2152</v>
      </c>
      <c r="BI28" s="139">
        <v>0.5</v>
      </c>
    </row>
    <row r="29" spans="1:61" s="2" customFormat="1" ht="12.75" customHeight="1" x14ac:dyDescent="0.2">
      <c r="A29" s="84"/>
      <c r="B29" s="84"/>
      <c r="C29" s="648" t="s">
        <v>1979</v>
      </c>
      <c r="D29" s="648"/>
      <c r="E29" s="648"/>
      <c r="F29" s="648"/>
      <c r="G29" s="648"/>
      <c r="H29" s="648"/>
      <c r="I29" s="648"/>
      <c r="J29" s="648"/>
      <c r="K29" s="648"/>
      <c r="L29" s="648"/>
      <c r="M29" s="648"/>
      <c r="N29" s="648"/>
      <c r="O29" s="648"/>
      <c r="P29" s="648"/>
      <c r="Q29" s="648"/>
      <c r="R29" s="648"/>
      <c r="S29" s="648"/>
      <c r="T29" s="648"/>
      <c r="U29" s="648"/>
      <c r="V29" s="648"/>
      <c r="W29" s="648"/>
      <c r="X29" s="648"/>
      <c r="Y29" s="648"/>
      <c r="Z29" s="648"/>
      <c r="AA29" s="648"/>
      <c r="AB29" s="648"/>
      <c r="AC29" s="648"/>
      <c r="AD29" s="648"/>
      <c r="AE29" s="648"/>
      <c r="AF29" s="648"/>
      <c r="AG29" s="648"/>
      <c r="AH29" s="648"/>
      <c r="AI29" s="648"/>
      <c r="AJ29" s="648"/>
      <c r="AK29" s="648"/>
      <c r="AL29" s="648"/>
      <c r="AM29" s="648"/>
      <c r="AN29" s="648"/>
      <c r="AO29" s="648"/>
      <c r="AP29" s="648"/>
      <c r="AQ29" s="648"/>
      <c r="AR29" s="84"/>
      <c r="AS29" s="84"/>
      <c r="AT29" s="84"/>
      <c r="AU29" s="700"/>
      <c r="AV29" s="700"/>
      <c r="AW29" s="700"/>
      <c r="AX29" s="700"/>
      <c r="AZ29" s="81"/>
      <c r="BA29" s="183"/>
      <c r="BB29" s="147"/>
      <c r="BC29" s="72" t="s">
        <v>1920</v>
      </c>
      <c r="BD29" s="76">
        <v>1079</v>
      </c>
      <c r="BE29" s="37"/>
      <c r="BF29" s="172"/>
      <c r="BG29" s="173"/>
      <c r="BH29" s="174" t="s">
        <v>2150</v>
      </c>
      <c r="BI29" s="139">
        <v>0.82</v>
      </c>
    </row>
    <row r="30" spans="1:61" s="2" customFormat="1" ht="12.75" x14ac:dyDescent="0.2">
      <c r="A30" s="640" t="s">
        <v>2208</v>
      </c>
      <c r="B30" s="640"/>
      <c r="C30" s="640"/>
      <c r="D30" s="640"/>
      <c r="E30" s="640"/>
      <c r="F30" s="640" t="s">
        <v>1885</v>
      </c>
      <c r="G30" s="640"/>
      <c r="H30" s="640"/>
      <c r="I30" s="640"/>
      <c r="J30" s="640"/>
      <c r="K30" s="640"/>
      <c r="L30" s="640" t="s">
        <v>1886</v>
      </c>
      <c r="M30" s="640"/>
      <c r="N30" s="640"/>
      <c r="O30" s="640"/>
      <c r="P30" s="640"/>
      <c r="Q30" s="640"/>
      <c r="R30" s="640"/>
      <c r="S30" s="640" t="s">
        <v>1887</v>
      </c>
      <c r="T30" s="640"/>
      <c r="U30" s="640"/>
      <c r="V30" s="640"/>
      <c r="W30" s="640"/>
      <c r="X30" s="640"/>
      <c r="Y30" s="640" t="s">
        <v>1888</v>
      </c>
      <c r="Z30" s="640"/>
      <c r="AA30" s="640"/>
      <c r="AB30" s="640"/>
      <c r="AC30" s="640"/>
      <c r="AD30" s="640"/>
      <c r="AE30" s="640" t="s">
        <v>1889</v>
      </c>
      <c r="AF30" s="640"/>
      <c r="AG30" s="640"/>
      <c r="AH30" s="640"/>
      <c r="AI30" s="640"/>
      <c r="AJ30" s="640"/>
      <c r="AK30" s="640" t="s">
        <v>1890</v>
      </c>
      <c r="AL30" s="640"/>
      <c r="AM30" s="640"/>
      <c r="AN30" s="640"/>
      <c r="AO30" s="640" t="s">
        <v>1891</v>
      </c>
      <c r="AP30" s="640"/>
      <c r="AQ30" s="640"/>
      <c r="AR30" s="640"/>
      <c r="AS30" s="640"/>
      <c r="AT30" s="640" t="s">
        <v>1892</v>
      </c>
      <c r="AU30" s="640"/>
      <c r="AV30" s="640"/>
      <c r="AW30" s="640"/>
      <c r="AX30" s="640"/>
      <c r="AZ30" s="81"/>
      <c r="BA30" s="183"/>
      <c r="BB30" s="147"/>
      <c r="BC30" s="73" t="s">
        <v>1970</v>
      </c>
      <c r="BD30" s="77"/>
      <c r="BE30" s="37"/>
      <c r="BF30" s="172"/>
      <c r="BG30" s="173"/>
      <c r="BH30" s="174" t="s">
        <v>2151</v>
      </c>
      <c r="BI30" s="139">
        <v>1.19</v>
      </c>
    </row>
    <row r="31" spans="1:61" s="2" customFormat="1" ht="12.75" x14ac:dyDescent="0.2">
      <c r="A31" s="641"/>
      <c r="B31" s="641"/>
      <c r="C31" s="641"/>
      <c r="D31" s="641"/>
      <c r="E31" s="641"/>
      <c r="F31" s="643"/>
      <c r="G31" s="643"/>
      <c r="H31" s="643"/>
      <c r="I31" s="643"/>
      <c r="J31" s="643"/>
      <c r="K31" s="643"/>
      <c r="L31" s="641"/>
      <c r="M31" s="641"/>
      <c r="N31" s="641"/>
      <c r="O31" s="641"/>
      <c r="P31" s="641"/>
      <c r="Q31" s="641"/>
      <c r="R31" s="641"/>
      <c r="S31" s="641"/>
      <c r="T31" s="641"/>
      <c r="U31" s="641"/>
      <c r="V31" s="641"/>
      <c r="W31" s="641"/>
      <c r="X31" s="641"/>
      <c r="Y31" s="641"/>
      <c r="Z31" s="641"/>
      <c r="AA31" s="641"/>
      <c r="AB31" s="641"/>
      <c r="AC31" s="641"/>
      <c r="AD31" s="641"/>
      <c r="AE31" s="641"/>
      <c r="AF31" s="641"/>
      <c r="AG31" s="641"/>
      <c r="AH31" s="641"/>
      <c r="AI31" s="641"/>
      <c r="AJ31" s="641"/>
      <c r="AK31" s="643"/>
      <c r="AL31" s="643"/>
      <c r="AM31" s="643"/>
      <c r="AN31" s="643"/>
      <c r="AO31" s="643"/>
      <c r="AP31" s="643"/>
      <c r="AQ31" s="643"/>
      <c r="AR31" s="643"/>
      <c r="AS31" s="643"/>
      <c r="AT31" s="643"/>
      <c r="AU31" s="643"/>
      <c r="AV31" s="643"/>
      <c r="AW31" s="643"/>
      <c r="AX31" s="643"/>
      <c r="AZ31" s="82"/>
      <c r="BA31" s="183"/>
      <c r="BB31" s="147"/>
      <c r="BC31" s="72" t="s">
        <v>1921</v>
      </c>
      <c r="BD31" s="72">
        <v>33</v>
      </c>
      <c r="BE31" s="37"/>
      <c r="BF31" s="172"/>
      <c r="BG31" s="173"/>
      <c r="BH31" s="175" t="s">
        <v>1951</v>
      </c>
      <c r="BI31" s="139">
        <v>0.82</v>
      </c>
    </row>
    <row r="32" spans="1:61" s="2" customFormat="1" ht="12.75" x14ac:dyDescent="0.2">
      <c r="A32" s="641"/>
      <c r="B32" s="641"/>
      <c r="C32" s="641"/>
      <c r="D32" s="641"/>
      <c r="E32" s="641"/>
      <c r="F32" s="643"/>
      <c r="G32" s="643"/>
      <c r="H32" s="643"/>
      <c r="I32" s="643"/>
      <c r="J32" s="643"/>
      <c r="K32" s="643"/>
      <c r="L32" s="641"/>
      <c r="M32" s="641"/>
      <c r="N32" s="641"/>
      <c r="O32" s="641"/>
      <c r="P32" s="641"/>
      <c r="Q32" s="641"/>
      <c r="R32" s="641"/>
      <c r="S32" s="641"/>
      <c r="T32" s="641"/>
      <c r="U32" s="641"/>
      <c r="V32" s="641"/>
      <c r="W32" s="641"/>
      <c r="X32" s="641"/>
      <c r="Y32" s="641"/>
      <c r="Z32" s="641"/>
      <c r="AA32" s="641"/>
      <c r="AB32" s="641"/>
      <c r="AC32" s="641"/>
      <c r="AD32" s="641"/>
      <c r="AE32" s="641"/>
      <c r="AF32" s="641"/>
      <c r="AG32" s="641"/>
      <c r="AH32" s="641"/>
      <c r="AI32" s="641"/>
      <c r="AJ32" s="641"/>
      <c r="AK32" s="643"/>
      <c r="AL32" s="643"/>
      <c r="AM32" s="643"/>
      <c r="AN32" s="643"/>
      <c r="AO32" s="643"/>
      <c r="AP32" s="643"/>
      <c r="AQ32" s="643"/>
      <c r="AR32" s="643"/>
      <c r="AS32" s="643"/>
      <c r="AT32" s="643"/>
      <c r="AU32" s="643"/>
      <c r="AV32" s="643"/>
      <c r="AW32" s="643"/>
      <c r="AX32" s="643"/>
      <c r="AZ32" s="82"/>
      <c r="BA32" s="183"/>
      <c r="BB32" s="147"/>
      <c r="BC32" s="72" t="s">
        <v>1922</v>
      </c>
      <c r="BD32" s="72">
        <v>39</v>
      </c>
      <c r="BF32" s="172"/>
      <c r="BG32" s="173"/>
      <c r="BH32" s="175" t="s">
        <v>1952</v>
      </c>
      <c r="BI32" s="139">
        <v>1.26</v>
      </c>
    </row>
    <row r="33" spans="1:61" s="2" customFormat="1" ht="12.75" x14ac:dyDescent="0.2">
      <c r="A33" s="641"/>
      <c r="B33" s="641"/>
      <c r="C33" s="641"/>
      <c r="D33" s="641"/>
      <c r="E33" s="641"/>
      <c r="F33" s="643"/>
      <c r="G33" s="643"/>
      <c r="H33" s="643"/>
      <c r="I33" s="643"/>
      <c r="J33" s="643"/>
      <c r="K33" s="643"/>
      <c r="L33" s="641"/>
      <c r="M33" s="641"/>
      <c r="N33" s="641"/>
      <c r="O33" s="641"/>
      <c r="P33" s="641"/>
      <c r="Q33" s="641"/>
      <c r="R33" s="641"/>
      <c r="S33" s="641"/>
      <c r="T33" s="641"/>
      <c r="U33" s="641"/>
      <c r="V33" s="641"/>
      <c r="W33" s="641"/>
      <c r="X33" s="641"/>
      <c r="Y33" s="641"/>
      <c r="Z33" s="641"/>
      <c r="AA33" s="641"/>
      <c r="AB33" s="641"/>
      <c r="AC33" s="641"/>
      <c r="AD33" s="641"/>
      <c r="AE33" s="641"/>
      <c r="AF33" s="641"/>
      <c r="AG33" s="641"/>
      <c r="AH33" s="641"/>
      <c r="AI33" s="641"/>
      <c r="AJ33" s="641"/>
      <c r="AK33" s="643"/>
      <c r="AL33" s="643"/>
      <c r="AM33" s="643"/>
      <c r="AN33" s="643"/>
      <c r="AO33" s="643"/>
      <c r="AP33" s="643"/>
      <c r="AQ33" s="643"/>
      <c r="AR33" s="643"/>
      <c r="AS33" s="643"/>
      <c r="AT33" s="643"/>
      <c r="AU33" s="643"/>
      <c r="AV33" s="643"/>
      <c r="AW33" s="643"/>
      <c r="AX33" s="643"/>
      <c r="AZ33" s="82"/>
      <c r="BA33" s="183"/>
      <c r="BB33" s="147"/>
      <c r="BC33" s="72" t="s">
        <v>1923</v>
      </c>
      <c r="BD33" s="72">
        <v>39</v>
      </c>
      <c r="BE33" s="37"/>
      <c r="BF33" s="172"/>
      <c r="BG33" s="173"/>
      <c r="BH33" s="175" t="s">
        <v>1953</v>
      </c>
      <c r="BI33" s="139">
        <v>0.66</v>
      </c>
    </row>
    <row r="34" spans="1:61" s="2" customFormat="1" ht="12.75" x14ac:dyDescent="0.2">
      <c r="A34" s="641"/>
      <c r="B34" s="641"/>
      <c r="C34" s="641"/>
      <c r="D34" s="641"/>
      <c r="E34" s="641"/>
      <c r="F34" s="643"/>
      <c r="G34" s="643"/>
      <c r="H34" s="643"/>
      <c r="I34" s="643"/>
      <c r="J34" s="643"/>
      <c r="K34" s="643"/>
      <c r="L34" s="641"/>
      <c r="M34" s="641"/>
      <c r="N34" s="641"/>
      <c r="O34" s="641"/>
      <c r="P34" s="641"/>
      <c r="Q34" s="641"/>
      <c r="R34" s="641"/>
      <c r="S34" s="641"/>
      <c r="T34" s="641"/>
      <c r="U34" s="641"/>
      <c r="V34" s="641"/>
      <c r="W34" s="641"/>
      <c r="X34" s="641"/>
      <c r="Y34" s="641"/>
      <c r="Z34" s="641"/>
      <c r="AA34" s="641"/>
      <c r="AB34" s="641"/>
      <c r="AC34" s="641"/>
      <c r="AD34" s="641"/>
      <c r="AE34" s="641"/>
      <c r="AF34" s="641"/>
      <c r="AG34" s="641"/>
      <c r="AH34" s="641"/>
      <c r="AI34" s="641"/>
      <c r="AJ34" s="641"/>
      <c r="AK34" s="643"/>
      <c r="AL34" s="643"/>
      <c r="AM34" s="643"/>
      <c r="AN34" s="643"/>
      <c r="AO34" s="643"/>
      <c r="AP34" s="643"/>
      <c r="AQ34" s="643"/>
      <c r="AR34" s="643"/>
      <c r="AS34" s="643"/>
      <c r="AT34" s="643"/>
      <c r="AU34" s="643"/>
      <c r="AV34" s="643"/>
      <c r="AW34" s="643"/>
      <c r="AX34" s="643"/>
      <c r="AZ34" s="82"/>
      <c r="BA34" s="183"/>
      <c r="BB34" s="147"/>
      <c r="BC34" s="72" t="s">
        <v>1924</v>
      </c>
      <c r="BD34" s="72">
        <v>61</v>
      </c>
      <c r="BF34" s="177"/>
      <c r="BG34" s="178"/>
      <c r="BH34" s="176" t="s">
        <v>1962</v>
      </c>
      <c r="BI34" s="79"/>
    </row>
    <row r="35" spans="1:61" s="2" customFormat="1" ht="12.75" x14ac:dyDescent="0.2">
      <c r="A35" s="411" t="s">
        <v>2209</v>
      </c>
      <c r="B35" s="513"/>
      <c r="C35" s="513"/>
      <c r="D35" s="513"/>
      <c r="E35" s="513"/>
      <c r="F35" s="625" t="s">
        <v>1893</v>
      </c>
      <c r="G35" s="625"/>
      <c r="H35" s="625"/>
      <c r="I35" s="625"/>
      <c r="J35" s="625"/>
      <c r="K35" s="625"/>
      <c r="L35" s="626">
        <v>70</v>
      </c>
      <c r="M35" s="626"/>
      <c r="N35" s="626"/>
      <c r="O35" s="626"/>
      <c r="P35" s="626"/>
      <c r="Q35" s="626"/>
      <c r="R35" s="626"/>
      <c r="S35" s="626">
        <v>5</v>
      </c>
      <c r="T35" s="626"/>
      <c r="U35" s="626"/>
      <c r="V35" s="626"/>
      <c r="W35" s="626"/>
      <c r="X35" s="626"/>
      <c r="Y35" s="625" t="s">
        <v>1894</v>
      </c>
      <c r="Z35" s="625"/>
      <c r="AA35" s="625"/>
      <c r="AB35" s="625"/>
      <c r="AC35" s="625"/>
      <c r="AD35" s="625"/>
      <c r="AE35" s="626">
        <v>11</v>
      </c>
      <c r="AF35" s="626"/>
      <c r="AG35" s="626"/>
      <c r="AH35" s="626"/>
      <c r="AI35" s="626"/>
      <c r="AJ35" s="626"/>
      <c r="AK35" s="626">
        <v>5</v>
      </c>
      <c r="AL35" s="626"/>
      <c r="AM35" s="626"/>
      <c r="AN35" s="626"/>
      <c r="AO35" s="627" t="s">
        <v>1895</v>
      </c>
      <c r="AP35" s="627"/>
      <c r="AQ35" s="627"/>
      <c r="AR35" s="627"/>
      <c r="AS35" s="627"/>
      <c r="AT35" s="627">
        <f>(L35*S35-AE35*AK35)*0.13</f>
        <v>38.35</v>
      </c>
      <c r="AU35" s="627"/>
      <c r="AV35" s="627"/>
      <c r="AW35" s="627"/>
      <c r="AX35" s="628"/>
      <c r="AZ35" s="82"/>
      <c r="BA35" s="183"/>
      <c r="BB35" s="147"/>
      <c r="BC35" s="72" t="s">
        <v>1925</v>
      </c>
      <c r="BD35" s="72">
        <v>55</v>
      </c>
      <c r="BF35" s="177"/>
      <c r="BG35" s="178"/>
      <c r="BH35" s="176" t="s">
        <v>1963</v>
      </c>
      <c r="BI35" s="79"/>
    </row>
    <row r="36" spans="1:61" s="2" customFormat="1" ht="12.75" x14ac:dyDescent="0.2">
      <c r="A36" s="411"/>
      <c r="B36" s="513"/>
      <c r="C36" s="513"/>
      <c r="D36" s="513"/>
      <c r="E36" s="513"/>
      <c r="F36" s="625"/>
      <c r="G36" s="625"/>
      <c r="H36" s="625"/>
      <c r="I36" s="625"/>
      <c r="J36" s="625"/>
      <c r="K36" s="625"/>
      <c r="L36" s="626"/>
      <c r="M36" s="626"/>
      <c r="N36" s="626"/>
      <c r="O36" s="626"/>
      <c r="P36" s="626"/>
      <c r="Q36" s="626"/>
      <c r="R36" s="626"/>
      <c r="S36" s="626"/>
      <c r="T36" s="626"/>
      <c r="U36" s="626"/>
      <c r="V36" s="626"/>
      <c r="W36" s="626"/>
      <c r="X36" s="626"/>
      <c r="Y36" s="625"/>
      <c r="Z36" s="625"/>
      <c r="AA36" s="625"/>
      <c r="AB36" s="625"/>
      <c r="AC36" s="625"/>
      <c r="AD36" s="625"/>
      <c r="AE36" s="626"/>
      <c r="AF36" s="626"/>
      <c r="AG36" s="626"/>
      <c r="AH36" s="626"/>
      <c r="AI36" s="626"/>
      <c r="AJ36" s="626"/>
      <c r="AK36" s="626"/>
      <c r="AL36" s="626"/>
      <c r="AM36" s="626"/>
      <c r="AN36" s="626"/>
      <c r="AO36" s="627"/>
      <c r="AP36" s="627"/>
      <c r="AQ36" s="627"/>
      <c r="AR36" s="627"/>
      <c r="AS36" s="627"/>
      <c r="AT36" s="627"/>
      <c r="AU36" s="627"/>
      <c r="AV36" s="627"/>
      <c r="AW36" s="627"/>
      <c r="AX36" s="628"/>
      <c r="AZ36" s="82"/>
      <c r="BA36" s="183"/>
      <c r="BB36" s="147"/>
      <c r="BC36" s="72" t="s">
        <v>1926</v>
      </c>
      <c r="BD36" s="72">
        <v>66</v>
      </c>
      <c r="BF36" s="177"/>
      <c r="BG36" s="178"/>
      <c r="BH36" s="176" t="s">
        <v>1964</v>
      </c>
      <c r="BI36" s="79"/>
    </row>
    <row r="37" spans="1:61" s="2" customFormat="1" ht="26.1" customHeight="1" x14ac:dyDescent="0.2">
      <c r="A37" s="638"/>
      <c r="B37" s="639"/>
      <c r="C37" s="639"/>
      <c r="D37" s="639"/>
      <c r="E37" s="639"/>
      <c r="F37" s="667"/>
      <c r="G37" s="667"/>
      <c r="H37" s="667"/>
      <c r="I37" s="667"/>
      <c r="J37" s="667"/>
      <c r="K37" s="667"/>
      <c r="L37" s="629" t="str">
        <f t="shared" ref="L37:L46" si="0">IF(F37="","", ROUND(VLOOKUP(F37,$BC$6:$BD$63,2,FALSE)*IF(F37=$BC$56,AE37,1),0))</f>
        <v/>
      </c>
      <c r="M37" s="630"/>
      <c r="N37" s="630"/>
      <c r="O37" s="630"/>
      <c r="P37" s="630"/>
      <c r="Q37" s="630"/>
      <c r="R37" s="631"/>
      <c r="S37" s="635"/>
      <c r="T37" s="635"/>
      <c r="U37" s="635"/>
      <c r="V37" s="635"/>
      <c r="W37" s="635"/>
      <c r="X37" s="635"/>
      <c r="Y37" s="649"/>
      <c r="Z37" s="649"/>
      <c r="AA37" s="649"/>
      <c r="AB37" s="649"/>
      <c r="AC37" s="649"/>
      <c r="AD37" s="649"/>
      <c r="AE37" s="635"/>
      <c r="AF37" s="635"/>
      <c r="AG37" s="635"/>
      <c r="AH37" s="635"/>
      <c r="AI37" s="635"/>
      <c r="AJ37" s="635"/>
      <c r="AK37" s="646" t="str">
        <f t="shared" ref="AK37:AK46" si="1">IF(S37="","",S37)</f>
        <v/>
      </c>
      <c r="AL37" s="646"/>
      <c r="AM37" s="646"/>
      <c r="AN37" s="646"/>
      <c r="AO37" s="669" t="str">
        <f>IF(A37="","",  IFERROR( IF(OR(FOEPrgm=Lookups!$D$3, FOEPrgm=Lookups!$D$4),VLOOKUP(A37,Criteria!$D$3:$I$662,6,FALSE),IF(FOEPrgm=Lookups!$D$5,VLOOKUP(A37,Criteria!$E$3:$K$662,7,FALSE),IF(FOEPrgm=Lookups!$D$6,VLOOKUP(A37,Criteria!$F$3:$M$662,8,FALSE),""))),$I$2)  )</f>
        <v/>
      </c>
      <c r="AP37" s="669"/>
      <c r="AQ37" s="669"/>
      <c r="AR37" s="669"/>
      <c r="AS37" s="669"/>
      <c r="AT37" s="656" t="str">
        <f t="shared" ref="AT37" si="2" xml:space="preserve"> IF(AO37="","", IFERROR((L37*S37-AE37*AK37)*AO37,""))</f>
        <v/>
      </c>
      <c r="AU37" s="656"/>
      <c r="AV37" s="656"/>
      <c r="AW37" s="656"/>
      <c r="AX37" s="657"/>
      <c r="AZ37" s="82"/>
      <c r="BA37" s="183"/>
      <c r="BB37" s="147"/>
      <c r="BC37" s="72" t="s">
        <v>1927</v>
      </c>
      <c r="BD37" s="72">
        <v>79</v>
      </c>
      <c r="BF37" s="177"/>
      <c r="BG37" s="178"/>
      <c r="BH37" s="176" t="s">
        <v>1965</v>
      </c>
      <c r="BI37" s="79"/>
    </row>
    <row r="38" spans="1:61" s="2" customFormat="1" ht="26.1" customHeight="1" x14ac:dyDescent="0.2">
      <c r="A38" s="644"/>
      <c r="B38" s="645"/>
      <c r="C38" s="645"/>
      <c r="D38" s="645"/>
      <c r="E38" s="645"/>
      <c r="F38" s="668"/>
      <c r="G38" s="668"/>
      <c r="H38" s="668"/>
      <c r="I38" s="668"/>
      <c r="J38" s="668"/>
      <c r="K38" s="668"/>
      <c r="L38" s="632" t="str">
        <f t="shared" si="0"/>
        <v/>
      </c>
      <c r="M38" s="633"/>
      <c r="N38" s="633"/>
      <c r="O38" s="633"/>
      <c r="P38" s="633"/>
      <c r="Q38" s="633"/>
      <c r="R38" s="634"/>
      <c r="S38" s="636"/>
      <c r="T38" s="636"/>
      <c r="U38" s="636"/>
      <c r="V38" s="636"/>
      <c r="W38" s="636"/>
      <c r="X38" s="636"/>
      <c r="Y38" s="637"/>
      <c r="Z38" s="637"/>
      <c r="AA38" s="637"/>
      <c r="AB38" s="637"/>
      <c r="AC38" s="637"/>
      <c r="AD38" s="637"/>
      <c r="AE38" s="636"/>
      <c r="AF38" s="636"/>
      <c r="AG38" s="636"/>
      <c r="AH38" s="636"/>
      <c r="AI38" s="636"/>
      <c r="AJ38" s="636"/>
      <c r="AK38" s="647" t="str">
        <f t="shared" si="1"/>
        <v/>
      </c>
      <c r="AL38" s="647"/>
      <c r="AM38" s="647"/>
      <c r="AN38" s="647"/>
      <c r="AO38" s="655" t="str">
        <f>IF(A38="","",  IFERROR( IF(OR(FOEPrgm=Lookups!$D$3, FOEPrgm=Lookups!$D$4),VLOOKUP(A38,Criteria!$D$3:$I$662,6,FALSE),IF(FOEPrgm=Lookups!$D$5,VLOOKUP(A38,Criteria!$E$3:$K$662,7,FALSE),IF(FOEPrgm=Lookups!$D$6,VLOOKUP(A38,Criteria!$F$3:$M$662,8,FALSE),""))),$I$2)  )</f>
        <v/>
      </c>
      <c r="AP38" s="655"/>
      <c r="AQ38" s="655"/>
      <c r="AR38" s="655"/>
      <c r="AS38" s="655"/>
      <c r="AT38" s="658" t="str">
        <f t="shared" ref="AT38:AT39" si="3" xml:space="preserve"> IF(AO38="","", IFERROR((L38*S38-AE38*AK38)*AO38,""))</f>
        <v/>
      </c>
      <c r="AU38" s="658"/>
      <c r="AV38" s="658"/>
      <c r="AW38" s="658"/>
      <c r="AX38" s="659"/>
      <c r="AZ38" s="82"/>
      <c r="BA38" s="183"/>
      <c r="BB38" s="147"/>
      <c r="BC38" s="72" t="s">
        <v>1928</v>
      </c>
      <c r="BD38" s="72">
        <v>72</v>
      </c>
    </row>
    <row r="39" spans="1:61" s="2" customFormat="1" ht="26.1" customHeight="1" x14ac:dyDescent="0.2">
      <c r="A39" s="638"/>
      <c r="B39" s="639"/>
      <c r="C39" s="639"/>
      <c r="D39" s="639"/>
      <c r="E39" s="639"/>
      <c r="F39" s="667"/>
      <c r="G39" s="667"/>
      <c r="H39" s="667"/>
      <c r="I39" s="667"/>
      <c r="J39" s="667"/>
      <c r="K39" s="667"/>
      <c r="L39" s="629" t="str">
        <f t="shared" si="0"/>
        <v/>
      </c>
      <c r="M39" s="630"/>
      <c r="N39" s="630"/>
      <c r="O39" s="630"/>
      <c r="P39" s="630"/>
      <c r="Q39" s="630"/>
      <c r="R39" s="631"/>
      <c r="S39" s="635"/>
      <c r="T39" s="635"/>
      <c r="U39" s="635"/>
      <c r="V39" s="635"/>
      <c r="W39" s="635"/>
      <c r="X39" s="635"/>
      <c r="Y39" s="649"/>
      <c r="Z39" s="649"/>
      <c r="AA39" s="649"/>
      <c r="AB39" s="649"/>
      <c r="AC39" s="649"/>
      <c r="AD39" s="649"/>
      <c r="AE39" s="635"/>
      <c r="AF39" s="635"/>
      <c r="AG39" s="635"/>
      <c r="AH39" s="635"/>
      <c r="AI39" s="635"/>
      <c r="AJ39" s="635"/>
      <c r="AK39" s="646" t="str">
        <f t="shared" si="1"/>
        <v/>
      </c>
      <c r="AL39" s="646"/>
      <c r="AM39" s="646"/>
      <c r="AN39" s="646"/>
      <c r="AO39" s="669" t="str">
        <f>IF(A39="","",  IFERROR( IF(OR(FOEPrgm=Lookups!$D$3, FOEPrgm=Lookups!$D$4),VLOOKUP(A39,Criteria!$D$3:$I$662,6,FALSE),IF(FOEPrgm=Lookups!$D$5,VLOOKUP(A39,Criteria!$E$3:$K$662,7,FALSE),IF(FOEPrgm=Lookups!$D$6,VLOOKUP(A39,Criteria!$F$3:$M$662,8,FALSE),""))),$I$2)  )</f>
        <v/>
      </c>
      <c r="AP39" s="669"/>
      <c r="AQ39" s="669"/>
      <c r="AR39" s="669"/>
      <c r="AS39" s="669"/>
      <c r="AT39" s="656" t="str">
        <f t="shared" si="3"/>
        <v/>
      </c>
      <c r="AU39" s="656"/>
      <c r="AV39" s="656"/>
      <c r="AW39" s="656"/>
      <c r="AX39" s="657"/>
      <c r="AZ39" s="82"/>
      <c r="BA39" s="183"/>
      <c r="BB39" s="147"/>
      <c r="BC39" s="72" t="s">
        <v>1929</v>
      </c>
      <c r="BD39" s="72">
        <v>91</v>
      </c>
      <c r="BE39" s="37"/>
    </row>
    <row r="40" spans="1:61" s="2" customFormat="1" ht="26.1" customHeight="1" x14ac:dyDescent="0.2">
      <c r="A40" s="644"/>
      <c r="B40" s="645"/>
      <c r="C40" s="645"/>
      <c r="D40" s="645"/>
      <c r="E40" s="645"/>
      <c r="F40" s="668"/>
      <c r="G40" s="668"/>
      <c r="H40" s="668"/>
      <c r="I40" s="668"/>
      <c r="J40" s="668"/>
      <c r="K40" s="668"/>
      <c r="L40" s="632" t="str">
        <f t="shared" si="0"/>
        <v/>
      </c>
      <c r="M40" s="633"/>
      <c r="N40" s="633"/>
      <c r="O40" s="633"/>
      <c r="P40" s="633"/>
      <c r="Q40" s="633"/>
      <c r="R40" s="634"/>
      <c r="S40" s="636"/>
      <c r="T40" s="636"/>
      <c r="U40" s="636"/>
      <c r="V40" s="636"/>
      <c r="W40" s="636"/>
      <c r="X40" s="636"/>
      <c r="Y40" s="637"/>
      <c r="Z40" s="637"/>
      <c r="AA40" s="637"/>
      <c r="AB40" s="637"/>
      <c r="AC40" s="637"/>
      <c r="AD40" s="637"/>
      <c r="AE40" s="636"/>
      <c r="AF40" s="636"/>
      <c r="AG40" s="636"/>
      <c r="AH40" s="636"/>
      <c r="AI40" s="636"/>
      <c r="AJ40" s="636"/>
      <c r="AK40" s="647" t="str">
        <f t="shared" si="1"/>
        <v/>
      </c>
      <c r="AL40" s="647"/>
      <c r="AM40" s="647"/>
      <c r="AN40" s="647"/>
      <c r="AO40" s="655" t="str">
        <f>IF(A40="","",  IFERROR( IF(OR(FOEPrgm=Lookups!$D$3, FOEPrgm=Lookups!$D$4),VLOOKUP(A40,Criteria!$D$3:$I$662,6,FALSE),IF(FOEPrgm=Lookups!$D$5,VLOOKUP(A40,Criteria!$E$3:$K$662,7,FALSE),IF(FOEPrgm=Lookups!$D$6,VLOOKUP(A40,Criteria!$F$3:$M$662,8,FALSE),""))),$I$2)  )</f>
        <v/>
      </c>
      <c r="AP40" s="655"/>
      <c r="AQ40" s="655"/>
      <c r="AR40" s="655"/>
      <c r="AS40" s="655"/>
      <c r="AT40" s="658" t="str">
        <f t="shared" ref="AT40:AT46" si="4" xml:space="preserve"> IF(AO40="","", IFERROR((L40*S40-AE40*AK40)*AO40,""))</f>
        <v/>
      </c>
      <c r="AU40" s="658"/>
      <c r="AV40" s="658"/>
      <c r="AW40" s="658"/>
      <c r="AX40" s="659"/>
      <c r="AZ40" s="82"/>
      <c r="BA40" s="183"/>
      <c r="BB40" s="147"/>
      <c r="BC40" s="72" t="s">
        <v>1930</v>
      </c>
      <c r="BD40" s="72">
        <v>103</v>
      </c>
      <c r="BE40" s="37"/>
    </row>
    <row r="41" spans="1:61" s="2" customFormat="1" ht="26.1" customHeight="1" x14ac:dyDescent="0.2">
      <c r="A41" s="638"/>
      <c r="B41" s="639"/>
      <c r="C41" s="639"/>
      <c r="D41" s="639"/>
      <c r="E41" s="639"/>
      <c r="F41" s="667"/>
      <c r="G41" s="667"/>
      <c r="H41" s="667"/>
      <c r="I41" s="667"/>
      <c r="J41" s="667"/>
      <c r="K41" s="667"/>
      <c r="L41" s="629" t="str">
        <f t="shared" si="0"/>
        <v/>
      </c>
      <c r="M41" s="630"/>
      <c r="N41" s="630"/>
      <c r="O41" s="630"/>
      <c r="P41" s="630"/>
      <c r="Q41" s="630"/>
      <c r="R41" s="631"/>
      <c r="S41" s="635"/>
      <c r="T41" s="635"/>
      <c r="U41" s="635"/>
      <c r="V41" s="635"/>
      <c r="W41" s="635"/>
      <c r="X41" s="635"/>
      <c r="Y41" s="649"/>
      <c r="Z41" s="649"/>
      <c r="AA41" s="649"/>
      <c r="AB41" s="649"/>
      <c r="AC41" s="649"/>
      <c r="AD41" s="649"/>
      <c r="AE41" s="635"/>
      <c r="AF41" s="635"/>
      <c r="AG41" s="635"/>
      <c r="AH41" s="635"/>
      <c r="AI41" s="635"/>
      <c r="AJ41" s="635"/>
      <c r="AK41" s="646" t="str">
        <f t="shared" si="1"/>
        <v/>
      </c>
      <c r="AL41" s="646"/>
      <c r="AM41" s="646"/>
      <c r="AN41" s="646"/>
      <c r="AO41" s="669" t="str">
        <f>IF(A41="","",  IFERROR( IF(OR(FOEPrgm=Lookups!$D$3, FOEPrgm=Lookups!$D$4),VLOOKUP(A41,Criteria!$D$3:$I$662,6,FALSE),IF(FOEPrgm=Lookups!$D$5,VLOOKUP(A41,Criteria!$E$3:$K$662,7,FALSE),IF(FOEPrgm=Lookups!$D$6,VLOOKUP(A41,Criteria!$F$3:$M$662,8,FALSE),""))),$I$2)  )</f>
        <v/>
      </c>
      <c r="AP41" s="669"/>
      <c r="AQ41" s="669"/>
      <c r="AR41" s="669"/>
      <c r="AS41" s="669"/>
      <c r="AT41" s="656" t="str">
        <f t="shared" si="4"/>
        <v/>
      </c>
      <c r="AU41" s="656"/>
      <c r="AV41" s="656"/>
      <c r="AW41" s="656"/>
      <c r="AX41" s="657"/>
      <c r="AZ41" s="82"/>
      <c r="BA41" s="183"/>
      <c r="BB41" s="147"/>
      <c r="BC41" s="72" t="s">
        <v>1931</v>
      </c>
      <c r="BD41" s="72">
        <v>124</v>
      </c>
      <c r="BE41" s="37"/>
    </row>
    <row r="42" spans="1:61" s="2" customFormat="1" ht="26.1" customHeight="1" x14ac:dyDescent="0.2">
      <c r="A42" s="644"/>
      <c r="B42" s="645"/>
      <c r="C42" s="645"/>
      <c r="D42" s="645"/>
      <c r="E42" s="645"/>
      <c r="F42" s="668"/>
      <c r="G42" s="668"/>
      <c r="H42" s="668"/>
      <c r="I42" s="668"/>
      <c r="J42" s="668"/>
      <c r="K42" s="668"/>
      <c r="L42" s="632" t="str">
        <f t="shared" si="0"/>
        <v/>
      </c>
      <c r="M42" s="633"/>
      <c r="N42" s="633"/>
      <c r="O42" s="633"/>
      <c r="P42" s="633"/>
      <c r="Q42" s="633"/>
      <c r="R42" s="634"/>
      <c r="S42" s="636"/>
      <c r="T42" s="636"/>
      <c r="U42" s="636"/>
      <c r="V42" s="636"/>
      <c r="W42" s="636"/>
      <c r="X42" s="636"/>
      <c r="Y42" s="637"/>
      <c r="Z42" s="637"/>
      <c r="AA42" s="637"/>
      <c r="AB42" s="637"/>
      <c r="AC42" s="637"/>
      <c r="AD42" s="637"/>
      <c r="AE42" s="636"/>
      <c r="AF42" s="636"/>
      <c r="AG42" s="636"/>
      <c r="AH42" s="636"/>
      <c r="AI42" s="636"/>
      <c r="AJ42" s="636"/>
      <c r="AK42" s="647" t="str">
        <f t="shared" si="1"/>
        <v/>
      </c>
      <c r="AL42" s="647"/>
      <c r="AM42" s="647"/>
      <c r="AN42" s="647"/>
      <c r="AO42" s="655" t="str">
        <f>IF(A42="","",  IFERROR( IF(OR(FOEPrgm=Lookups!$D$3, FOEPrgm=Lookups!$D$4),VLOOKUP(A42,Criteria!$D$3:$I$662,6,FALSE),IF(FOEPrgm=Lookups!$D$5,VLOOKUP(A42,Criteria!$E$3:$K$662,7,FALSE),IF(FOEPrgm=Lookups!$D$6,VLOOKUP(A42,Criteria!$F$3:$M$662,8,FALSE),""))),$I$2)  )</f>
        <v/>
      </c>
      <c r="AP42" s="655"/>
      <c r="AQ42" s="655"/>
      <c r="AR42" s="655"/>
      <c r="AS42" s="655"/>
      <c r="AT42" s="658" t="str">
        <f t="shared" si="4"/>
        <v/>
      </c>
      <c r="AU42" s="658"/>
      <c r="AV42" s="658"/>
      <c r="AW42" s="658"/>
      <c r="AX42" s="659"/>
      <c r="AZ42" s="82"/>
      <c r="BA42" s="183"/>
      <c r="BB42" s="147"/>
      <c r="BC42" s="72" t="s">
        <v>1932</v>
      </c>
      <c r="BD42" s="72">
        <v>234</v>
      </c>
      <c r="BE42" s="66"/>
    </row>
    <row r="43" spans="1:61" s="2" customFormat="1" ht="26.1" customHeight="1" x14ac:dyDescent="0.2">
      <c r="A43" s="638"/>
      <c r="B43" s="639"/>
      <c r="C43" s="639"/>
      <c r="D43" s="639"/>
      <c r="E43" s="639"/>
      <c r="F43" s="667"/>
      <c r="G43" s="667"/>
      <c r="H43" s="667"/>
      <c r="I43" s="667"/>
      <c r="J43" s="667"/>
      <c r="K43" s="667"/>
      <c r="L43" s="629" t="str">
        <f t="shared" si="0"/>
        <v/>
      </c>
      <c r="M43" s="630"/>
      <c r="N43" s="630"/>
      <c r="O43" s="630"/>
      <c r="P43" s="630"/>
      <c r="Q43" s="630"/>
      <c r="R43" s="631"/>
      <c r="S43" s="635"/>
      <c r="T43" s="635"/>
      <c r="U43" s="635"/>
      <c r="V43" s="635"/>
      <c r="W43" s="635"/>
      <c r="X43" s="635"/>
      <c r="Y43" s="649"/>
      <c r="Z43" s="649"/>
      <c r="AA43" s="649"/>
      <c r="AB43" s="649"/>
      <c r="AC43" s="649"/>
      <c r="AD43" s="649"/>
      <c r="AE43" s="635"/>
      <c r="AF43" s="635"/>
      <c r="AG43" s="635"/>
      <c r="AH43" s="635"/>
      <c r="AI43" s="635"/>
      <c r="AJ43" s="635"/>
      <c r="AK43" s="646" t="str">
        <f t="shared" si="1"/>
        <v/>
      </c>
      <c r="AL43" s="646"/>
      <c r="AM43" s="646"/>
      <c r="AN43" s="646"/>
      <c r="AO43" s="669" t="str">
        <f>IF(A43="","",  IFERROR( IF(OR(FOEPrgm=Lookups!$D$3, FOEPrgm=Lookups!$D$4),VLOOKUP(A43,Criteria!$D$3:$I$662,6,FALSE),IF(FOEPrgm=Lookups!$D$5,VLOOKUP(A43,Criteria!$E$3:$K$662,7,FALSE),IF(FOEPrgm=Lookups!$D$6,VLOOKUP(A43,Criteria!$F$3:$M$662,8,FALSE),""))),$I$2)  )</f>
        <v/>
      </c>
      <c r="AP43" s="669"/>
      <c r="AQ43" s="669"/>
      <c r="AR43" s="669"/>
      <c r="AS43" s="669"/>
      <c r="AT43" s="656" t="str">
        <f t="shared" si="4"/>
        <v/>
      </c>
      <c r="AU43" s="656"/>
      <c r="AV43" s="656"/>
      <c r="AW43" s="656"/>
      <c r="AX43" s="657"/>
      <c r="AZ43" s="82"/>
      <c r="BA43" s="183"/>
      <c r="BB43" s="147"/>
      <c r="BC43" s="72" t="s">
        <v>1933</v>
      </c>
      <c r="BD43" s="72">
        <v>120</v>
      </c>
      <c r="BE43" s="66"/>
    </row>
    <row r="44" spans="1:61" s="2" customFormat="1" ht="26.1" customHeight="1" x14ac:dyDescent="0.2">
      <c r="A44" s="644"/>
      <c r="B44" s="645"/>
      <c r="C44" s="645"/>
      <c r="D44" s="645"/>
      <c r="E44" s="645"/>
      <c r="F44" s="668"/>
      <c r="G44" s="668"/>
      <c r="H44" s="668"/>
      <c r="I44" s="668"/>
      <c r="J44" s="668"/>
      <c r="K44" s="668"/>
      <c r="L44" s="632" t="str">
        <f t="shared" si="0"/>
        <v/>
      </c>
      <c r="M44" s="633"/>
      <c r="N44" s="633"/>
      <c r="O44" s="633"/>
      <c r="P44" s="633"/>
      <c r="Q44" s="633"/>
      <c r="R44" s="634"/>
      <c r="S44" s="636"/>
      <c r="T44" s="636"/>
      <c r="U44" s="636"/>
      <c r="V44" s="636"/>
      <c r="W44" s="636"/>
      <c r="X44" s="636"/>
      <c r="Y44" s="637"/>
      <c r="Z44" s="637"/>
      <c r="AA44" s="637"/>
      <c r="AB44" s="637"/>
      <c r="AC44" s="637"/>
      <c r="AD44" s="637"/>
      <c r="AE44" s="636"/>
      <c r="AF44" s="636"/>
      <c r="AG44" s="636"/>
      <c r="AH44" s="636"/>
      <c r="AI44" s="636"/>
      <c r="AJ44" s="636"/>
      <c r="AK44" s="647" t="str">
        <f t="shared" si="1"/>
        <v/>
      </c>
      <c r="AL44" s="647"/>
      <c r="AM44" s="647"/>
      <c r="AN44" s="647"/>
      <c r="AO44" s="655" t="str">
        <f>IF(A44="","",  IFERROR( IF(OR(FOEPrgm=Lookups!$D$3, FOEPrgm=Lookups!$D$4),VLOOKUP(A44,Criteria!$D$3:$I$662,6,FALSE),IF(FOEPrgm=Lookups!$D$5,VLOOKUP(A44,Criteria!$E$3:$K$662,7,FALSE),IF(FOEPrgm=Lookups!$D$6,VLOOKUP(A44,Criteria!$F$3:$M$662,8,FALSE),""))),$I$2)  )</f>
        <v/>
      </c>
      <c r="AP44" s="655"/>
      <c r="AQ44" s="655"/>
      <c r="AR44" s="655"/>
      <c r="AS44" s="655"/>
      <c r="AT44" s="658" t="str">
        <f t="shared" si="4"/>
        <v/>
      </c>
      <c r="AU44" s="658"/>
      <c r="AV44" s="658"/>
      <c r="AW44" s="658"/>
      <c r="AX44" s="659"/>
      <c r="AZ44" s="82"/>
      <c r="BA44" s="183"/>
      <c r="BB44" s="147"/>
      <c r="BC44" s="72" t="s">
        <v>1934</v>
      </c>
      <c r="BD44" s="72">
        <v>151</v>
      </c>
      <c r="BE44" s="67"/>
    </row>
    <row r="45" spans="1:61" s="2" customFormat="1" ht="26.1" customHeight="1" x14ac:dyDescent="0.2">
      <c r="A45" s="638"/>
      <c r="B45" s="639"/>
      <c r="C45" s="639"/>
      <c r="D45" s="639"/>
      <c r="E45" s="639"/>
      <c r="F45" s="667"/>
      <c r="G45" s="667"/>
      <c r="H45" s="667"/>
      <c r="I45" s="667"/>
      <c r="J45" s="667"/>
      <c r="K45" s="667"/>
      <c r="L45" s="629" t="str">
        <f t="shared" si="0"/>
        <v/>
      </c>
      <c r="M45" s="630"/>
      <c r="N45" s="630"/>
      <c r="O45" s="630"/>
      <c r="P45" s="630"/>
      <c r="Q45" s="630"/>
      <c r="R45" s="631"/>
      <c r="S45" s="635"/>
      <c r="T45" s="635"/>
      <c r="U45" s="635"/>
      <c r="V45" s="635"/>
      <c r="W45" s="635"/>
      <c r="X45" s="635"/>
      <c r="Y45" s="649"/>
      <c r="Z45" s="649"/>
      <c r="AA45" s="649"/>
      <c r="AB45" s="649"/>
      <c r="AC45" s="649"/>
      <c r="AD45" s="649"/>
      <c r="AE45" s="635"/>
      <c r="AF45" s="635"/>
      <c r="AG45" s="635"/>
      <c r="AH45" s="635"/>
      <c r="AI45" s="635"/>
      <c r="AJ45" s="635"/>
      <c r="AK45" s="646" t="str">
        <f t="shared" si="1"/>
        <v/>
      </c>
      <c r="AL45" s="646"/>
      <c r="AM45" s="646"/>
      <c r="AN45" s="646"/>
      <c r="AO45" s="669" t="str">
        <f>IF(A45="","",  IFERROR( IF(OR(FOEPrgm=Lookups!$D$3, FOEPrgm=Lookups!$D$4),VLOOKUP(A45,Criteria!$D$3:$I$662,6,FALSE),IF(FOEPrgm=Lookups!$D$5,VLOOKUP(A45,Criteria!$E$3:$K$662,7,FALSE),IF(FOEPrgm=Lookups!$D$6,VLOOKUP(A45,Criteria!$F$3:$M$662,8,FALSE),""))),$I$2)  )</f>
        <v/>
      </c>
      <c r="AP45" s="669"/>
      <c r="AQ45" s="669"/>
      <c r="AR45" s="669"/>
      <c r="AS45" s="669"/>
      <c r="AT45" s="656" t="str">
        <f t="shared" si="4"/>
        <v/>
      </c>
      <c r="AU45" s="656"/>
      <c r="AV45" s="656"/>
      <c r="AW45" s="656"/>
      <c r="AX45" s="657"/>
      <c r="AZ45" s="82"/>
      <c r="BA45" s="183"/>
      <c r="BB45" s="147"/>
      <c r="BC45" s="72" t="s">
        <v>1935</v>
      </c>
      <c r="BD45" s="72">
        <v>136</v>
      </c>
      <c r="BE45" s="67"/>
    </row>
    <row r="46" spans="1:61" s="2" customFormat="1" ht="26.1" customHeight="1" x14ac:dyDescent="0.2">
      <c r="A46" s="644"/>
      <c r="B46" s="645"/>
      <c r="C46" s="645"/>
      <c r="D46" s="645"/>
      <c r="E46" s="645"/>
      <c r="F46" s="668"/>
      <c r="G46" s="668"/>
      <c r="H46" s="668"/>
      <c r="I46" s="668"/>
      <c r="J46" s="668"/>
      <c r="K46" s="668"/>
      <c r="L46" s="632" t="str">
        <f t="shared" si="0"/>
        <v/>
      </c>
      <c r="M46" s="633"/>
      <c r="N46" s="633"/>
      <c r="O46" s="633"/>
      <c r="P46" s="633"/>
      <c r="Q46" s="633"/>
      <c r="R46" s="634"/>
      <c r="S46" s="636"/>
      <c r="T46" s="636"/>
      <c r="U46" s="636"/>
      <c r="V46" s="636"/>
      <c r="W46" s="636"/>
      <c r="X46" s="636"/>
      <c r="Y46" s="637"/>
      <c r="Z46" s="637"/>
      <c r="AA46" s="637"/>
      <c r="AB46" s="637"/>
      <c r="AC46" s="637"/>
      <c r="AD46" s="637"/>
      <c r="AE46" s="636"/>
      <c r="AF46" s="636"/>
      <c r="AG46" s="636"/>
      <c r="AH46" s="636"/>
      <c r="AI46" s="636"/>
      <c r="AJ46" s="636"/>
      <c r="AK46" s="647" t="str">
        <f t="shared" si="1"/>
        <v/>
      </c>
      <c r="AL46" s="647"/>
      <c r="AM46" s="647"/>
      <c r="AN46" s="647"/>
      <c r="AO46" s="655" t="str">
        <f>IF(A46="","",  IFERROR( IF(OR(FOEPrgm=Lookups!$D$3, FOEPrgm=Lookups!$D$4),VLOOKUP(A46,Criteria!$D$3:$I$662,6,FALSE),IF(FOEPrgm=Lookups!$D$5,VLOOKUP(A46,Criteria!$E$3:$K$662,7,FALSE),IF(FOEPrgm=Lookups!$D$6,VLOOKUP(A46,Criteria!$F$3:$M$662,8,FALSE),""))),$I$2)  )</f>
        <v/>
      </c>
      <c r="AP46" s="655"/>
      <c r="AQ46" s="655"/>
      <c r="AR46" s="655"/>
      <c r="AS46" s="655"/>
      <c r="AT46" s="658" t="str">
        <f t="shared" si="4"/>
        <v/>
      </c>
      <c r="AU46" s="658"/>
      <c r="AV46" s="658"/>
      <c r="AW46" s="658"/>
      <c r="AX46" s="659"/>
      <c r="AZ46" s="82"/>
      <c r="BA46" s="183"/>
      <c r="BB46" s="147"/>
      <c r="BC46" s="72" t="s">
        <v>1936</v>
      </c>
      <c r="BD46" s="72">
        <v>153</v>
      </c>
      <c r="BE46" s="67"/>
    </row>
    <row r="47" spans="1:61" s="2" customFormat="1" ht="12.75" customHeight="1" x14ac:dyDescent="0.2">
      <c r="A47" s="662" t="s">
        <v>29</v>
      </c>
      <c r="B47" s="662"/>
      <c r="C47" s="613" t="s">
        <v>1883</v>
      </c>
      <c r="D47" s="613"/>
      <c r="E47" s="613"/>
      <c r="F47" s="613"/>
      <c r="G47" s="613"/>
      <c r="H47" s="613"/>
      <c r="I47" s="613"/>
      <c r="J47" s="613"/>
      <c r="K47" s="613"/>
      <c r="L47" s="613"/>
      <c r="M47" s="613"/>
      <c r="N47" s="613"/>
      <c r="O47" s="613"/>
      <c r="P47" s="613"/>
      <c r="Q47" s="613"/>
      <c r="R47" s="613"/>
      <c r="S47" s="613"/>
      <c r="T47" s="613"/>
      <c r="U47" s="613"/>
      <c r="V47" s="613"/>
      <c r="W47" s="613"/>
      <c r="X47" s="613"/>
      <c r="Y47" s="613"/>
      <c r="Z47" s="613"/>
      <c r="AA47" s="613"/>
      <c r="AB47" s="613"/>
      <c r="AC47" s="613"/>
      <c r="AD47" s="613"/>
      <c r="AE47" s="613"/>
      <c r="AF47" s="613"/>
      <c r="AG47" s="613"/>
      <c r="AH47" s="613"/>
      <c r="AI47" s="613"/>
      <c r="AJ47" s="613"/>
      <c r="AK47" s="613"/>
      <c r="AL47" s="613"/>
      <c r="AM47" s="613"/>
      <c r="AN47" s="613"/>
      <c r="AO47" s="613"/>
      <c r="AP47" s="613"/>
      <c r="AQ47" s="613"/>
      <c r="AR47" s="613"/>
      <c r="AS47" s="613"/>
      <c r="AT47" s="613"/>
      <c r="AU47" s="671" t="s">
        <v>1980</v>
      </c>
      <c r="AV47" s="671"/>
      <c r="AW47" s="671"/>
      <c r="AX47" s="671"/>
      <c r="AZ47" s="181" t="str">
        <f>IF(ISNA(VLOOKUP("Agribusiness-"&amp;Agribusiness!A47, 'Measure Codes (Recommended)'!$H$10:$H$29,1,FALSE)),"","&lt;---- Complete this supplemental data sheet table!")</f>
        <v/>
      </c>
      <c r="BA47" s="186"/>
      <c r="BB47" s="147"/>
      <c r="BC47" s="72" t="s">
        <v>1937</v>
      </c>
      <c r="BD47" s="72">
        <v>355</v>
      </c>
      <c r="BE47" s="67"/>
    </row>
    <row r="48" spans="1:61" s="2" customFormat="1" ht="12.75" x14ac:dyDescent="0.2">
      <c r="A48" s="84"/>
      <c r="B48" s="84"/>
      <c r="C48" s="648" t="s">
        <v>1884</v>
      </c>
      <c r="D48" s="648"/>
      <c r="E48" s="648"/>
      <c r="F48" s="648"/>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8"/>
      <c r="AL48" s="648"/>
      <c r="AM48" s="648"/>
      <c r="AN48" s="648"/>
      <c r="AO48" s="648"/>
      <c r="AP48" s="648"/>
      <c r="AQ48" s="648"/>
      <c r="AR48" s="648"/>
      <c r="AS48" s="648"/>
      <c r="AT48" s="648"/>
      <c r="AU48" s="700"/>
      <c r="AV48" s="700"/>
      <c r="AW48" s="700"/>
      <c r="AX48" s="700"/>
      <c r="AZ48" s="82"/>
      <c r="BA48" s="183"/>
      <c r="BB48" s="147"/>
      <c r="BC48" s="72" t="s">
        <v>1938</v>
      </c>
      <c r="BD48" s="72">
        <v>224</v>
      </c>
      <c r="BE48" s="67"/>
    </row>
    <row r="49" spans="1:60" s="2" customFormat="1" ht="12.75" x14ac:dyDescent="0.2">
      <c r="A49" s="604" t="s">
        <v>1958</v>
      </c>
      <c r="B49" s="604"/>
      <c r="C49" s="604"/>
      <c r="D49" s="604"/>
      <c r="E49" s="604"/>
      <c r="F49" s="604"/>
      <c r="G49" s="604" t="s">
        <v>2176</v>
      </c>
      <c r="H49" s="604"/>
      <c r="I49" s="604"/>
      <c r="J49" s="604"/>
      <c r="K49" s="604"/>
      <c r="L49" s="604"/>
      <c r="M49" s="604"/>
      <c r="N49" s="604" t="s">
        <v>2177</v>
      </c>
      <c r="O49" s="604"/>
      <c r="P49" s="604"/>
      <c r="Q49" s="604"/>
      <c r="R49" s="604"/>
      <c r="S49" s="604"/>
      <c r="T49" s="604"/>
      <c r="U49" s="604"/>
      <c r="V49" s="604" t="s">
        <v>1959</v>
      </c>
      <c r="W49" s="604"/>
      <c r="X49" s="604"/>
      <c r="Y49" s="604"/>
      <c r="Z49" s="604"/>
      <c r="AA49" s="604" t="s">
        <v>1993</v>
      </c>
      <c r="AB49" s="604"/>
      <c r="AC49" s="604"/>
      <c r="AD49" s="604"/>
      <c r="AE49" s="604"/>
      <c r="AF49" s="604" t="s">
        <v>1994</v>
      </c>
      <c r="AG49" s="604"/>
      <c r="AH49" s="604"/>
      <c r="AI49" s="604"/>
      <c r="AJ49" s="604" t="s">
        <v>1960</v>
      </c>
      <c r="AK49" s="604"/>
      <c r="AL49" s="604"/>
      <c r="AM49" s="604"/>
      <c r="AN49" s="604"/>
      <c r="AO49" s="604" t="s">
        <v>1995</v>
      </c>
      <c r="AP49" s="604"/>
      <c r="AQ49" s="604"/>
      <c r="AR49" s="604"/>
      <c r="AS49" s="604"/>
      <c r="AT49" s="604" t="s">
        <v>1961</v>
      </c>
      <c r="AU49" s="604"/>
      <c r="AV49" s="604"/>
      <c r="AW49" s="604"/>
      <c r="AX49" s="604"/>
      <c r="AZ49" s="82"/>
      <c r="BA49" s="183"/>
      <c r="BB49" s="147"/>
      <c r="BC49" s="72" t="s">
        <v>1939</v>
      </c>
      <c r="BD49" s="72">
        <v>291</v>
      </c>
      <c r="BE49" s="67"/>
      <c r="BF49" s="36"/>
      <c r="BG49" s="36"/>
      <c r="BH49" s="36"/>
    </row>
    <row r="50" spans="1:60" s="2" customFormat="1" ht="12.75" x14ac:dyDescent="0.2">
      <c r="A50" s="605"/>
      <c r="B50" s="605"/>
      <c r="C50" s="605"/>
      <c r="D50" s="605"/>
      <c r="E50" s="605"/>
      <c r="F50" s="605"/>
      <c r="G50" s="605"/>
      <c r="H50" s="605"/>
      <c r="I50" s="605"/>
      <c r="J50" s="605"/>
      <c r="K50" s="605"/>
      <c r="L50" s="605"/>
      <c r="M50" s="605"/>
      <c r="N50" s="605"/>
      <c r="O50" s="605"/>
      <c r="P50" s="605"/>
      <c r="Q50" s="605"/>
      <c r="R50" s="605"/>
      <c r="S50" s="605"/>
      <c r="T50" s="605"/>
      <c r="U50" s="605"/>
      <c r="V50" s="605"/>
      <c r="W50" s="605"/>
      <c r="X50" s="605"/>
      <c r="Y50" s="605"/>
      <c r="Z50" s="605"/>
      <c r="AA50" s="605"/>
      <c r="AB50" s="605"/>
      <c r="AC50" s="605"/>
      <c r="AD50" s="605"/>
      <c r="AE50" s="605"/>
      <c r="AF50" s="605"/>
      <c r="AG50" s="605"/>
      <c r="AH50" s="605"/>
      <c r="AI50" s="605"/>
      <c r="AJ50" s="605"/>
      <c r="AK50" s="605"/>
      <c r="AL50" s="605"/>
      <c r="AM50" s="605"/>
      <c r="AN50" s="605"/>
      <c r="AO50" s="605"/>
      <c r="AP50" s="605"/>
      <c r="AQ50" s="605"/>
      <c r="AR50" s="605"/>
      <c r="AS50" s="605"/>
      <c r="AT50" s="605"/>
      <c r="AU50" s="605"/>
      <c r="AV50" s="605"/>
      <c r="AW50" s="605"/>
      <c r="AX50" s="605"/>
      <c r="AZ50" s="82"/>
      <c r="BA50" s="183"/>
      <c r="BB50" s="147"/>
      <c r="BC50" s="72" t="s">
        <v>1940</v>
      </c>
      <c r="BD50" s="72">
        <v>61</v>
      </c>
      <c r="BE50" s="67"/>
      <c r="BF50" s="624" t="s">
        <v>1957</v>
      </c>
      <c r="BG50" s="624"/>
      <c r="BH50" s="36"/>
    </row>
    <row r="51" spans="1:60" s="2" customFormat="1" ht="12.75" x14ac:dyDescent="0.2">
      <c r="A51" s="605"/>
      <c r="B51" s="605"/>
      <c r="C51" s="605"/>
      <c r="D51" s="605"/>
      <c r="E51" s="605"/>
      <c r="F51" s="605"/>
      <c r="G51" s="605"/>
      <c r="H51" s="605"/>
      <c r="I51" s="605"/>
      <c r="J51" s="605"/>
      <c r="K51" s="605"/>
      <c r="L51" s="605"/>
      <c r="M51" s="605"/>
      <c r="N51" s="605"/>
      <c r="O51" s="605"/>
      <c r="P51" s="605"/>
      <c r="Q51" s="605"/>
      <c r="R51" s="605"/>
      <c r="S51" s="605"/>
      <c r="T51" s="605"/>
      <c r="U51" s="605"/>
      <c r="V51" s="605"/>
      <c r="W51" s="605"/>
      <c r="X51" s="605"/>
      <c r="Y51" s="605"/>
      <c r="Z51" s="605"/>
      <c r="AA51" s="605"/>
      <c r="AB51" s="605"/>
      <c r="AC51" s="605"/>
      <c r="AD51" s="605"/>
      <c r="AE51" s="605"/>
      <c r="AF51" s="605"/>
      <c r="AG51" s="605"/>
      <c r="AH51" s="605"/>
      <c r="AI51" s="605"/>
      <c r="AJ51" s="605"/>
      <c r="AK51" s="605"/>
      <c r="AL51" s="605"/>
      <c r="AM51" s="605"/>
      <c r="AN51" s="605"/>
      <c r="AO51" s="605"/>
      <c r="AP51" s="605"/>
      <c r="AQ51" s="605"/>
      <c r="AR51" s="605"/>
      <c r="AS51" s="605"/>
      <c r="AT51" s="605"/>
      <c r="AU51" s="605"/>
      <c r="AV51" s="605"/>
      <c r="AW51" s="605"/>
      <c r="AX51" s="605"/>
      <c r="AZ51" s="82"/>
      <c r="BA51" s="183"/>
      <c r="BB51" s="147"/>
      <c r="BC51" s="72" t="s">
        <v>1941</v>
      </c>
      <c r="BD51" s="72">
        <v>107</v>
      </c>
      <c r="BE51" s="67"/>
      <c r="BF51" s="141" t="s">
        <v>1947</v>
      </c>
      <c r="BG51" s="141" t="s">
        <v>1956</v>
      </c>
      <c r="BH51" s="36"/>
    </row>
    <row r="52" spans="1:60" s="2" customFormat="1" ht="12.75" x14ac:dyDescent="0.2">
      <c r="A52" s="605"/>
      <c r="B52" s="605"/>
      <c r="C52" s="605"/>
      <c r="D52" s="605"/>
      <c r="E52" s="605"/>
      <c r="F52" s="605"/>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5"/>
      <c r="AJ52" s="605"/>
      <c r="AK52" s="605"/>
      <c r="AL52" s="605"/>
      <c r="AM52" s="605"/>
      <c r="AN52" s="605"/>
      <c r="AO52" s="605"/>
      <c r="AP52" s="605"/>
      <c r="AQ52" s="605"/>
      <c r="AR52" s="605"/>
      <c r="AS52" s="605"/>
      <c r="AT52" s="605"/>
      <c r="AU52" s="605"/>
      <c r="AV52" s="605"/>
      <c r="AW52" s="605"/>
      <c r="AX52" s="605"/>
      <c r="AZ52" s="82"/>
      <c r="BA52" s="183"/>
      <c r="BB52" s="147"/>
      <c r="BC52" s="72" t="s">
        <v>1942</v>
      </c>
      <c r="BD52" s="72">
        <v>69</v>
      </c>
      <c r="BE52" s="67"/>
      <c r="BF52" s="140" t="s">
        <v>1948</v>
      </c>
      <c r="BG52" s="142">
        <v>3730</v>
      </c>
      <c r="BH52" s="36"/>
    </row>
    <row r="53" spans="1:60" s="2" customFormat="1" ht="12.75" customHeight="1" x14ac:dyDescent="0.2">
      <c r="A53" s="705" t="s">
        <v>27</v>
      </c>
      <c r="B53" s="705"/>
      <c r="C53" s="705"/>
      <c r="D53" s="709">
        <v>43000</v>
      </c>
      <c r="E53" s="709"/>
      <c r="F53" s="710"/>
      <c r="G53" s="716" t="s">
        <v>1955</v>
      </c>
      <c r="H53" s="702"/>
      <c r="I53" s="702"/>
      <c r="J53" s="702"/>
      <c r="K53" s="702"/>
      <c r="L53" s="702">
        <f t="shared" ref="L53:L65" si="5">IF(G53="","",VLOOKUP(G53,$BF$52:$BG$55,2,FALSE))</f>
        <v>4698</v>
      </c>
      <c r="M53" s="703"/>
      <c r="N53" s="704" t="s">
        <v>2150</v>
      </c>
      <c r="O53" s="705"/>
      <c r="P53" s="705"/>
      <c r="Q53" s="705"/>
      <c r="R53" s="705"/>
      <c r="S53" s="705"/>
      <c r="T53" s="706">
        <f>IF(N53="","",VLOOKUP(N53,$BH$27:$BI$37,2,FALSE))</f>
        <v>0.82</v>
      </c>
      <c r="U53" s="707"/>
      <c r="V53" s="708">
        <v>24100</v>
      </c>
      <c r="W53" s="709"/>
      <c r="X53" s="709"/>
      <c r="Y53" s="709"/>
      <c r="Z53" s="710"/>
      <c r="AA53" s="712">
        <f>V53/D53</f>
        <v>0.56046511627906981</v>
      </c>
      <c r="AB53" s="713"/>
      <c r="AC53" s="713"/>
      <c r="AD53" s="713"/>
      <c r="AE53" s="714"/>
      <c r="AF53" s="712">
        <f>T53-AA53</f>
        <v>0.25953488372093014</v>
      </c>
      <c r="AG53" s="713"/>
      <c r="AH53" s="713"/>
      <c r="AI53" s="714"/>
      <c r="AJ53" s="708">
        <f>D53*L53*AF53/1000</f>
        <v>52429.679999999986</v>
      </c>
      <c r="AK53" s="709"/>
      <c r="AL53" s="709"/>
      <c r="AM53" s="709"/>
      <c r="AN53" s="710"/>
      <c r="AO53" s="628">
        <f>VLOOKUP("N-L4948",Criteria!$F$3:$N$350,8,FALSE)</f>
        <v>0.04</v>
      </c>
      <c r="AP53" s="701"/>
      <c r="AQ53" s="701"/>
      <c r="AR53" s="701"/>
      <c r="AS53" s="715"/>
      <c r="AT53" s="628">
        <f>AJ53*AO53</f>
        <v>2097.1871999999994</v>
      </c>
      <c r="AU53" s="701"/>
      <c r="AV53" s="701"/>
      <c r="AW53" s="701"/>
      <c r="AX53" s="701"/>
      <c r="AZ53" s="82"/>
      <c r="BA53" s="183"/>
      <c r="BB53" s="147"/>
      <c r="BC53" s="72" t="s">
        <v>1943</v>
      </c>
      <c r="BD53" s="72">
        <v>115</v>
      </c>
      <c r="BE53" s="67"/>
      <c r="BF53" s="140" t="s">
        <v>1949</v>
      </c>
      <c r="BG53" s="142">
        <v>4475</v>
      </c>
      <c r="BH53" s="36"/>
    </row>
    <row r="54" spans="1:60" s="2" customFormat="1" ht="12.75" customHeight="1" x14ac:dyDescent="0.2">
      <c r="A54" s="705"/>
      <c r="B54" s="705"/>
      <c r="C54" s="705"/>
      <c r="D54" s="709"/>
      <c r="E54" s="709"/>
      <c r="F54" s="710"/>
      <c r="G54" s="716"/>
      <c r="H54" s="702"/>
      <c r="I54" s="702"/>
      <c r="J54" s="702"/>
      <c r="K54" s="702"/>
      <c r="L54" s="702"/>
      <c r="M54" s="703"/>
      <c r="N54" s="704"/>
      <c r="O54" s="705"/>
      <c r="P54" s="705"/>
      <c r="Q54" s="705"/>
      <c r="R54" s="705"/>
      <c r="S54" s="705"/>
      <c r="T54" s="706"/>
      <c r="U54" s="707"/>
      <c r="V54" s="708"/>
      <c r="W54" s="709"/>
      <c r="X54" s="709"/>
      <c r="Y54" s="709"/>
      <c r="Z54" s="710"/>
      <c r="AA54" s="712"/>
      <c r="AB54" s="713"/>
      <c r="AC54" s="713"/>
      <c r="AD54" s="713"/>
      <c r="AE54" s="714"/>
      <c r="AF54" s="712"/>
      <c r="AG54" s="713"/>
      <c r="AH54" s="713"/>
      <c r="AI54" s="714"/>
      <c r="AJ54" s="708"/>
      <c r="AK54" s="709"/>
      <c r="AL54" s="709"/>
      <c r="AM54" s="709"/>
      <c r="AN54" s="710"/>
      <c r="AO54" s="628"/>
      <c r="AP54" s="701"/>
      <c r="AQ54" s="701"/>
      <c r="AR54" s="701"/>
      <c r="AS54" s="715"/>
      <c r="AT54" s="628"/>
      <c r="AU54" s="701"/>
      <c r="AV54" s="701"/>
      <c r="AW54" s="701"/>
      <c r="AX54" s="701"/>
      <c r="AZ54" s="82"/>
      <c r="BA54" s="183"/>
      <c r="BB54" s="147"/>
      <c r="BC54" s="72" t="s">
        <v>1944</v>
      </c>
      <c r="BD54" s="72">
        <v>109</v>
      </c>
      <c r="BE54" s="67"/>
      <c r="BF54" s="140" t="s">
        <v>1955</v>
      </c>
      <c r="BG54" s="142">
        <v>4698</v>
      </c>
      <c r="BH54" s="36"/>
    </row>
    <row r="55" spans="1:60" s="2" customFormat="1" ht="12.75" customHeight="1" x14ac:dyDescent="0.2">
      <c r="A55" s="705"/>
      <c r="B55" s="705"/>
      <c r="C55" s="705"/>
      <c r="D55" s="709"/>
      <c r="E55" s="709"/>
      <c r="F55" s="710"/>
      <c r="G55" s="716"/>
      <c r="H55" s="702"/>
      <c r="I55" s="702"/>
      <c r="J55" s="702"/>
      <c r="K55" s="702"/>
      <c r="L55" s="702"/>
      <c r="M55" s="703"/>
      <c r="N55" s="704"/>
      <c r="O55" s="705"/>
      <c r="P55" s="705"/>
      <c r="Q55" s="705"/>
      <c r="R55" s="705"/>
      <c r="S55" s="705"/>
      <c r="T55" s="706"/>
      <c r="U55" s="707"/>
      <c r="V55" s="708"/>
      <c r="W55" s="709"/>
      <c r="X55" s="709"/>
      <c r="Y55" s="709"/>
      <c r="Z55" s="710"/>
      <c r="AA55" s="712"/>
      <c r="AB55" s="713"/>
      <c r="AC55" s="713"/>
      <c r="AD55" s="713"/>
      <c r="AE55" s="714"/>
      <c r="AF55" s="712"/>
      <c r="AG55" s="713"/>
      <c r="AH55" s="713"/>
      <c r="AI55" s="714"/>
      <c r="AJ55" s="708"/>
      <c r="AK55" s="709"/>
      <c r="AL55" s="709"/>
      <c r="AM55" s="709"/>
      <c r="AN55" s="710"/>
      <c r="AO55" s="628"/>
      <c r="AP55" s="701"/>
      <c r="AQ55" s="701"/>
      <c r="AR55" s="701"/>
      <c r="AS55" s="715"/>
      <c r="AT55" s="628"/>
      <c r="AU55" s="701"/>
      <c r="AV55" s="701"/>
      <c r="AW55" s="701"/>
      <c r="AX55" s="701"/>
      <c r="AZ55" s="82"/>
      <c r="BA55" s="183"/>
      <c r="BB55" s="147"/>
      <c r="BC55" s="72" t="s">
        <v>1945</v>
      </c>
      <c r="BD55" s="72">
        <v>190</v>
      </c>
      <c r="BE55" s="67"/>
      <c r="BF55" s="140" t="s">
        <v>1972</v>
      </c>
      <c r="BG55" s="142">
        <v>3239</v>
      </c>
      <c r="BH55" s="36"/>
    </row>
    <row r="56" spans="1:60" s="2" customFormat="1" ht="26.1" customHeight="1" x14ac:dyDescent="0.2">
      <c r="A56" s="674"/>
      <c r="B56" s="635"/>
      <c r="C56" s="635"/>
      <c r="D56" s="635"/>
      <c r="E56" s="635"/>
      <c r="F56" s="635"/>
      <c r="G56" s="683"/>
      <c r="H56" s="684"/>
      <c r="I56" s="684"/>
      <c r="J56" s="684"/>
      <c r="K56" s="684"/>
      <c r="L56" s="685" t="str">
        <f t="shared" si="5"/>
        <v/>
      </c>
      <c r="M56" s="686"/>
      <c r="N56" s="697"/>
      <c r="O56" s="698"/>
      <c r="P56" s="698"/>
      <c r="Q56" s="698"/>
      <c r="R56" s="698"/>
      <c r="S56" s="698"/>
      <c r="T56" s="691" t="str">
        <f t="shared" ref="T56:T65" si="6">IF(N56="","",VLOOKUP(N56,$BH$27:$BI$37,2,FALSE))</f>
        <v/>
      </c>
      <c r="U56" s="692"/>
      <c r="V56" s="635"/>
      <c r="W56" s="635"/>
      <c r="X56" s="635"/>
      <c r="Y56" s="635"/>
      <c r="Z56" s="635"/>
      <c r="AA56" s="672" t="str">
        <f t="shared" ref="AA56:AA65" si="7">IF(A56="","",V56/A56)</f>
        <v/>
      </c>
      <c r="AB56" s="672"/>
      <c r="AC56" s="672"/>
      <c r="AD56" s="672"/>
      <c r="AE56" s="672"/>
      <c r="AF56" s="677" t="str">
        <f t="shared" ref="AF56:AF65" si="8">IF(OR(T56="",AA56=""),"", T56-AA56)</f>
        <v/>
      </c>
      <c r="AG56" s="678"/>
      <c r="AH56" s="678"/>
      <c r="AI56" s="679"/>
      <c r="AJ56" s="606" t="str">
        <f t="shared" ref="AJ56:AJ65" si="9">IFERROR(A56*L56*AF56/1000,"")</f>
        <v/>
      </c>
      <c r="AK56" s="606"/>
      <c r="AL56" s="606"/>
      <c r="AM56" s="606"/>
      <c r="AN56" s="606"/>
      <c r="AO56" s="673" t="str">
        <f>IF(A56="","",VLOOKUP("N-L4948",Criteria!$F$3:$N$350,8,FALSE))</f>
        <v/>
      </c>
      <c r="AP56" s="673"/>
      <c r="AQ56" s="673"/>
      <c r="AR56" s="673"/>
      <c r="AS56" s="673"/>
      <c r="AT56" s="656" t="str">
        <f t="shared" ref="AT56:AT65" si="10">IF(OR(AJ56="",AO56=""),"",  AJ56*AO56)</f>
        <v/>
      </c>
      <c r="AU56" s="656"/>
      <c r="AV56" s="656"/>
      <c r="AW56" s="656"/>
      <c r="AX56" s="657"/>
      <c r="AZ56" s="82"/>
      <c r="BA56" s="183"/>
      <c r="BB56" s="147"/>
      <c r="BC56" s="140" t="s">
        <v>2227</v>
      </c>
      <c r="BD56" s="140">
        <v>2.5</v>
      </c>
      <c r="BE56" s="67"/>
    </row>
    <row r="57" spans="1:60" s="2" customFormat="1" ht="26.1" customHeight="1" x14ac:dyDescent="0.2">
      <c r="A57" s="675"/>
      <c r="B57" s="676"/>
      <c r="C57" s="676"/>
      <c r="D57" s="676"/>
      <c r="E57" s="676"/>
      <c r="F57" s="676"/>
      <c r="G57" s="687"/>
      <c r="H57" s="688"/>
      <c r="I57" s="688"/>
      <c r="J57" s="688"/>
      <c r="K57" s="688"/>
      <c r="L57" s="689" t="str">
        <f t="shared" si="5"/>
        <v/>
      </c>
      <c r="M57" s="690"/>
      <c r="N57" s="693"/>
      <c r="O57" s="694"/>
      <c r="P57" s="694"/>
      <c r="Q57" s="694"/>
      <c r="R57" s="694"/>
      <c r="S57" s="694"/>
      <c r="T57" s="695" t="str">
        <f t="shared" si="6"/>
        <v/>
      </c>
      <c r="U57" s="696"/>
      <c r="V57" s="676"/>
      <c r="W57" s="676"/>
      <c r="X57" s="676"/>
      <c r="Y57" s="676"/>
      <c r="Z57" s="676"/>
      <c r="AA57" s="699" t="str">
        <f t="shared" si="7"/>
        <v/>
      </c>
      <c r="AB57" s="699"/>
      <c r="AC57" s="699"/>
      <c r="AD57" s="699"/>
      <c r="AE57" s="699"/>
      <c r="AF57" s="680" t="str">
        <f t="shared" si="8"/>
        <v/>
      </c>
      <c r="AG57" s="681"/>
      <c r="AH57" s="681"/>
      <c r="AI57" s="682"/>
      <c r="AJ57" s="607" t="str">
        <f t="shared" si="9"/>
        <v/>
      </c>
      <c r="AK57" s="607"/>
      <c r="AL57" s="607"/>
      <c r="AM57" s="607"/>
      <c r="AN57" s="607"/>
      <c r="AO57" s="670" t="str">
        <f>IF(A57="","",VLOOKUP("N-L4948",Criteria!$F$3:$N$350,8,FALSE))</f>
        <v/>
      </c>
      <c r="AP57" s="670"/>
      <c r="AQ57" s="670"/>
      <c r="AR57" s="670"/>
      <c r="AS57" s="670"/>
      <c r="AT57" s="658" t="str">
        <f t="shared" si="10"/>
        <v/>
      </c>
      <c r="AU57" s="658"/>
      <c r="AV57" s="658"/>
      <c r="AW57" s="658"/>
      <c r="AX57" s="659"/>
      <c r="AZ57" s="82"/>
      <c r="BA57" s="183"/>
      <c r="BB57" s="147"/>
      <c r="BC57" s="78" t="s">
        <v>1971</v>
      </c>
      <c r="BD57" s="74"/>
      <c r="BE57" s="67"/>
    </row>
    <row r="58" spans="1:60" s="2" customFormat="1" ht="26.1" customHeight="1" x14ac:dyDescent="0.2">
      <c r="A58" s="674"/>
      <c r="B58" s="635"/>
      <c r="C58" s="635"/>
      <c r="D58" s="635"/>
      <c r="E58" s="635"/>
      <c r="F58" s="635"/>
      <c r="G58" s="683"/>
      <c r="H58" s="684"/>
      <c r="I58" s="684"/>
      <c r="J58" s="684"/>
      <c r="K58" s="684"/>
      <c r="L58" s="685" t="str">
        <f t="shared" ref="L58" si="11">IF(G58="","",VLOOKUP(G58,$BF$52:$BG$55,2,FALSE))</f>
        <v/>
      </c>
      <c r="M58" s="686"/>
      <c r="N58" s="697"/>
      <c r="O58" s="698"/>
      <c r="P58" s="698"/>
      <c r="Q58" s="698"/>
      <c r="R58" s="698"/>
      <c r="S58" s="698"/>
      <c r="T58" s="691" t="str">
        <f t="shared" si="6"/>
        <v/>
      </c>
      <c r="U58" s="692"/>
      <c r="V58" s="635"/>
      <c r="W58" s="635"/>
      <c r="X58" s="635"/>
      <c r="Y58" s="635"/>
      <c r="Z58" s="635"/>
      <c r="AA58" s="672" t="str">
        <f t="shared" ref="AA58" si="12">IF(A58="","",V58/A58)</f>
        <v/>
      </c>
      <c r="AB58" s="672"/>
      <c r="AC58" s="672"/>
      <c r="AD58" s="672"/>
      <c r="AE58" s="672"/>
      <c r="AF58" s="677" t="str">
        <f t="shared" si="8"/>
        <v/>
      </c>
      <c r="AG58" s="678"/>
      <c r="AH58" s="678"/>
      <c r="AI58" s="679"/>
      <c r="AJ58" s="606" t="str">
        <f t="shared" ref="AJ58" si="13">IFERROR(A58*L58*AF58/1000,"")</f>
        <v/>
      </c>
      <c r="AK58" s="606"/>
      <c r="AL58" s="606"/>
      <c r="AM58" s="606"/>
      <c r="AN58" s="606"/>
      <c r="AO58" s="673" t="str">
        <f>IF(A58="","",VLOOKUP("N-L4948",Criteria!$F$3:$N$350,8,FALSE))</f>
        <v/>
      </c>
      <c r="AP58" s="673"/>
      <c r="AQ58" s="673"/>
      <c r="AR58" s="673"/>
      <c r="AS58" s="673"/>
      <c r="AT58" s="656" t="str">
        <f t="shared" si="10"/>
        <v/>
      </c>
      <c r="AU58" s="656"/>
      <c r="AV58" s="656"/>
      <c r="AW58" s="656"/>
      <c r="AX58" s="657"/>
      <c r="AZ58" s="82"/>
      <c r="BA58" s="183"/>
      <c r="BB58" s="147"/>
      <c r="BC58" s="68" t="s">
        <v>1962</v>
      </c>
      <c r="BD58" s="68"/>
      <c r="BE58" s="37"/>
    </row>
    <row r="59" spans="1:60" s="2" customFormat="1" ht="26.1" customHeight="1" x14ac:dyDescent="0.2">
      <c r="A59" s="675"/>
      <c r="B59" s="676"/>
      <c r="C59" s="676"/>
      <c r="D59" s="676"/>
      <c r="E59" s="676"/>
      <c r="F59" s="676"/>
      <c r="G59" s="687"/>
      <c r="H59" s="688"/>
      <c r="I59" s="688"/>
      <c r="J59" s="688"/>
      <c r="K59" s="688"/>
      <c r="L59" s="689" t="str">
        <f t="shared" si="5"/>
        <v/>
      </c>
      <c r="M59" s="690"/>
      <c r="N59" s="693"/>
      <c r="O59" s="694"/>
      <c r="P59" s="694"/>
      <c r="Q59" s="694"/>
      <c r="R59" s="694"/>
      <c r="S59" s="694"/>
      <c r="T59" s="695" t="str">
        <f t="shared" si="6"/>
        <v/>
      </c>
      <c r="U59" s="696"/>
      <c r="V59" s="676"/>
      <c r="W59" s="676"/>
      <c r="X59" s="676"/>
      <c r="Y59" s="676"/>
      <c r="Z59" s="676"/>
      <c r="AA59" s="699" t="str">
        <f t="shared" si="7"/>
        <v/>
      </c>
      <c r="AB59" s="699"/>
      <c r="AC59" s="699"/>
      <c r="AD59" s="699"/>
      <c r="AE59" s="699"/>
      <c r="AF59" s="680" t="str">
        <f t="shared" si="8"/>
        <v/>
      </c>
      <c r="AG59" s="681"/>
      <c r="AH59" s="681"/>
      <c r="AI59" s="682"/>
      <c r="AJ59" s="607" t="str">
        <f t="shared" si="9"/>
        <v/>
      </c>
      <c r="AK59" s="607"/>
      <c r="AL59" s="607"/>
      <c r="AM59" s="607"/>
      <c r="AN59" s="607"/>
      <c r="AO59" s="670" t="str">
        <f>IF(A59="","",VLOOKUP("N-L4948",Criteria!$F$3:$N$350,8,FALSE))</f>
        <v/>
      </c>
      <c r="AP59" s="670"/>
      <c r="AQ59" s="670"/>
      <c r="AR59" s="670"/>
      <c r="AS59" s="670"/>
      <c r="AT59" s="658" t="str">
        <f t="shared" si="10"/>
        <v/>
      </c>
      <c r="AU59" s="658"/>
      <c r="AV59" s="658"/>
      <c r="AW59" s="658"/>
      <c r="AX59" s="659"/>
      <c r="AZ59" s="82"/>
      <c r="BA59" s="183"/>
      <c r="BB59" s="147"/>
      <c r="BC59" s="68" t="s">
        <v>1963</v>
      </c>
      <c r="BD59" s="68"/>
      <c r="BE59" s="37"/>
    </row>
    <row r="60" spans="1:60" s="2" customFormat="1" ht="26.1" customHeight="1" x14ac:dyDescent="0.2">
      <c r="A60" s="674"/>
      <c r="B60" s="635"/>
      <c r="C60" s="635"/>
      <c r="D60" s="635"/>
      <c r="E60" s="635"/>
      <c r="F60" s="635"/>
      <c r="G60" s="683"/>
      <c r="H60" s="684"/>
      <c r="I60" s="684"/>
      <c r="J60" s="684"/>
      <c r="K60" s="684"/>
      <c r="L60" s="685" t="str">
        <f t="shared" ref="L60" si="14">IF(G60="","",VLOOKUP(G60,$BF$52:$BG$55,2,FALSE))</f>
        <v/>
      </c>
      <c r="M60" s="686"/>
      <c r="N60" s="697"/>
      <c r="O60" s="698"/>
      <c r="P60" s="698"/>
      <c r="Q60" s="698"/>
      <c r="R60" s="698"/>
      <c r="S60" s="698"/>
      <c r="T60" s="691" t="str">
        <f t="shared" si="6"/>
        <v/>
      </c>
      <c r="U60" s="692"/>
      <c r="V60" s="635"/>
      <c r="W60" s="635"/>
      <c r="X60" s="635"/>
      <c r="Y60" s="635"/>
      <c r="Z60" s="635"/>
      <c r="AA60" s="672" t="str">
        <f t="shared" ref="AA60" si="15">IF(A60="","",V60/A60)</f>
        <v/>
      </c>
      <c r="AB60" s="672"/>
      <c r="AC60" s="672"/>
      <c r="AD60" s="672"/>
      <c r="AE60" s="672"/>
      <c r="AF60" s="677" t="str">
        <f t="shared" si="8"/>
        <v/>
      </c>
      <c r="AG60" s="678"/>
      <c r="AH60" s="678"/>
      <c r="AI60" s="679"/>
      <c r="AJ60" s="606" t="str">
        <f t="shared" ref="AJ60" si="16">IFERROR(A60*L60*AF60/1000,"")</f>
        <v/>
      </c>
      <c r="AK60" s="606"/>
      <c r="AL60" s="606"/>
      <c r="AM60" s="606"/>
      <c r="AN60" s="606"/>
      <c r="AO60" s="673" t="str">
        <f>IF(A60="","",VLOOKUP("N-L4948",Criteria!$F$3:$N$350,8,FALSE))</f>
        <v/>
      </c>
      <c r="AP60" s="673"/>
      <c r="AQ60" s="673"/>
      <c r="AR60" s="673"/>
      <c r="AS60" s="673"/>
      <c r="AT60" s="656" t="str">
        <f t="shared" si="10"/>
        <v/>
      </c>
      <c r="AU60" s="656"/>
      <c r="AV60" s="656"/>
      <c r="AW60" s="656"/>
      <c r="AX60" s="657"/>
      <c r="AZ60" s="82"/>
      <c r="BA60" s="183"/>
      <c r="BB60" s="147"/>
      <c r="BC60" s="68" t="s">
        <v>1964</v>
      </c>
      <c r="BD60" s="68"/>
      <c r="BE60" s="37"/>
    </row>
    <row r="61" spans="1:60" s="2" customFormat="1" ht="26.1" customHeight="1" x14ac:dyDescent="0.2">
      <c r="A61" s="675"/>
      <c r="B61" s="676"/>
      <c r="C61" s="676"/>
      <c r="D61" s="676"/>
      <c r="E61" s="676"/>
      <c r="F61" s="676"/>
      <c r="G61" s="687"/>
      <c r="H61" s="688"/>
      <c r="I61" s="688"/>
      <c r="J61" s="688"/>
      <c r="K61" s="688"/>
      <c r="L61" s="689" t="str">
        <f t="shared" si="5"/>
        <v/>
      </c>
      <c r="M61" s="690"/>
      <c r="N61" s="693"/>
      <c r="O61" s="694"/>
      <c r="P61" s="694"/>
      <c r="Q61" s="694"/>
      <c r="R61" s="694"/>
      <c r="S61" s="694"/>
      <c r="T61" s="695" t="str">
        <f t="shared" si="6"/>
        <v/>
      </c>
      <c r="U61" s="696"/>
      <c r="V61" s="676"/>
      <c r="W61" s="676"/>
      <c r="X61" s="676"/>
      <c r="Y61" s="676"/>
      <c r="Z61" s="676"/>
      <c r="AA61" s="699" t="str">
        <f t="shared" si="7"/>
        <v/>
      </c>
      <c r="AB61" s="699"/>
      <c r="AC61" s="699"/>
      <c r="AD61" s="699"/>
      <c r="AE61" s="699"/>
      <c r="AF61" s="680" t="str">
        <f t="shared" si="8"/>
        <v/>
      </c>
      <c r="AG61" s="681"/>
      <c r="AH61" s="681"/>
      <c r="AI61" s="682"/>
      <c r="AJ61" s="607" t="str">
        <f t="shared" si="9"/>
        <v/>
      </c>
      <c r="AK61" s="607"/>
      <c r="AL61" s="607"/>
      <c r="AM61" s="607"/>
      <c r="AN61" s="607"/>
      <c r="AO61" s="670" t="str">
        <f>IF(A61="","",VLOOKUP("N-L4948",Criteria!$F$3:$N$350,8,FALSE))</f>
        <v/>
      </c>
      <c r="AP61" s="670"/>
      <c r="AQ61" s="670"/>
      <c r="AR61" s="670"/>
      <c r="AS61" s="670"/>
      <c r="AT61" s="658" t="str">
        <f t="shared" si="10"/>
        <v/>
      </c>
      <c r="AU61" s="658"/>
      <c r="AV61" s="658"/>
      <c r="AW61" s="658"/>
      <c r="AX61" s="659"/>
      <c r="AZ61" s="82"/>
      <c r="BA61" s="183"/>
      <c r="BB61" s="147"/>
      <c r="BC61" s="68" t="s">
        <v>1965</v>
      </c>
      <c r="BD61" s="68"/>
      <c r="BE61" s="37"/>
    </row>
    <row r="62" spans="1:60" s="2" customFormat="1" ht="26.1" customHeight="1" x14ac:dyDescent="0.2">
      <c r="A62" s="674"/>
      <c r="B62" s="635"/>
      <c r="C62" s="635"/>
      <c r="D62" s="635"/>
      <c r="E62" s="635"/>
      <c r="F62" s="635"/>
      <c r="G62" s="683"/>
      <c r="H62" s="684"/>
      <c r="I62" s="684"/>
      <c r="J62" s="684"/>
      <c r="K62" s="684"/>
      <c r="L62" s="685" t="str">
        <f t="shared" ref="L62" si="17">IF(G62="","",VLOOKUP(G62,$BF$52:$BG$55,2,FALSE))</f>
        <v/>
      </c>
      <c r="M62" s="686"/>
      <c r="N62" s="697"/>
      <c r="O62" s="698"/>
      <c r="P62" s="698"/>
      <c r="Q62" s="698"/>
      <c r="R62" s="698"/>
      <c r="S62" s="698"/>
      <c r="T62" s="691" t="str">
        <f t="shared" si="6"/>
        <v/>
      </c>
      <c r="U62" s="692"/>
      <c r="V62" s="635"/>
      <c r="W62" s="635"/>
      <c r="X62" s="635"/>
      <c r="Y62" s="635"/>
      <c r="Z62" s="635"/>
      <c r="AA62" s="672" t="str">
        <f t="shared" ref="AA62" si="18">IF(A62="","",V62/A62)</f>
        <v/>
      </c>
      <c r="AB62" s="672"/>
      <c r="AC62" s="672"/>
      <c r="AD62" s="672"/>
      <c r="AE62" s="672"/>
      <c r="AF62" s="677" t="str">
        <f t="shared" si="8"/>
        <v/>
      </c>
      <c r="AG62" s="678"/>
      <c r="AH62" s="678"/>
      <c r="AI62" s="679"/>
      <c r="AJ62" s="606" t="str">
        <f t="shared" ref="AJ62" si="19">IFERROR(A62*L62*AF62/1000,"")</f>
        <v/>
      </c>
      <c r="AK62" s="606"/>
      <c r="AL62" s="606"/>
      <c r="AM62" s="606"/>
      <c r="AN62" s="606"/>
      <c r="AO62" s="673" t="str">
        <f>IF(A62="","",VLOOKUP("N-L4948",Criteria!$F$3:$N$350,8,FALSE))</f>
        <v/>
      </c>
      <c r="AP62" s="673"/>
      <c r="AQ62" s="673"/>
      <c r="AR62" s="673"/>
      <c r="AS62" s="673"/>
      <c r="AT62" s="656" t="str">
        <f t="shared" si="10"/>
        <v/>
      </c>
      <c r="AU62" s="656"/>
      <c r="AV62" s="656"/>
      <c r="AW62" s="656"/>
      <c r="AX62" s="657"/>
      <c r="AZ62" s="82"/>
      <c r="BA62" s="183"/>
      <c r="BB62" s="147"/>
      <c r="BC62" s="68" t="s">
        <v>1966</v>
      </c>
      <c r="BD62" s="68"/>
      <c r="BE62" s="37"/>
    </row>
    <row r="63" spans="1:60" s="2" customFormat="1" ht="26.1" customHeight="1" x14ac:dyDescent="0.2">
      <c r="A63" s="675"/>
      <c r="B63" s="676"/>
      <c r="C63" s="676"/>
      <c r="D63" s="676"/>
      <c r="E63" s="676"/>
      <c r="F63" s="676"/>
      <c r="G63" s="687"/>
      <c r="H63" s="688"/>
      <c r="I63" s="688"/>
      <c r="J63" s="688"/>
      <c r="K63" s="688"/>
      <c r="L63" s="689" t="str">
        <f t="shared" si="5"/>
        <v/>
      </c>
      <c r="M63" s="690"/>
      <c r="N63" s="693"/>
      <c r="O63" s="694"/>
      <c r="P63" s="694"/>
      <c r="Q63" s="694"/>
      <c r="R63" s="694"/>
      <c r="S63" s="694"/>
      <c r="T63" s="695" t="str">
        <f t="shared" si="6"/>
        <v/>
      </c>
      <c r="U63" s="696"/>
      <c r="V63" s="676"/>
      <c r="W63" s="676"/>
      <c r="X63" s="676"/>
      <c r="Y63" s="676"/>
      <c r="Z63" s="676"/>
      <c r="AA63" s="699" t="str">
        <f t="shared" si="7"/>
        <v/>
      </c>
      <c r="AB63" s="699"/>
      <c r="AC63" s="699"/>
      <c r="AD63" s="699"/>
      <c r="AE63" s="699"/>
      <c r="AF63" s="680" t="str">
        <f t="shared" si="8"/>
        <v/>
      </c>
      <c r="AG63" s="681"/>
      <c r="AH63" s="681"/>
      <c r="AI63" s="682"/>
      <c r="AJ63" s="607" t="str">
        <f t="shared" si="9"/>
        <v/>
      </c>
      <c r="AK63" s="607"/>
      <c r="AL63" s="607"/>
      <c r="AM63" s="607"/>
      <c r="AN63" s="607"/>
      <c r="AO63" s="670" t="str">
        <f>IF(A63="","",VLOOKUP("N-L4948",Criteria!$F$3:$N$350,8,FALSE))</f>
        <v/>
      </c>
      <c r="AP63" s="670"/>
      <c r="AQ63" s="670"/>
      <c r="AR63" s="670"/>
      <c r="AS63" s="670"/>
      <c r="AT63" s="658" t="str">
        <f t="shared" si="10"/>
        <v/>
      </c>
      <c r="AU63" s="658"/>
      <c r="AV63" s="658"/>
      <c r="AW63" s="658"/>
      <c r="AX63" s="659"/>
      <c r="AZ63" s="82"/>
      <c r="BA63" s="183"/>
      <c r="BB63" s="147"/>
      <c r="BC63" s="68" t="s">
        <v>1967</v>
      </c>
      <c r="BD63" s="68"/>
      <c r="BE63" s="37"/>
    </row>
    <row r="64" spans="1:60" s="2" customFormat="1" ht="26.1" customHeight="1" x14ac:dyDescent="0.2">
      <c r="A64" s="674"/>
      <c r="B64" s="635"/>
      <c r="C64" s="635"/>
      <c r="D64" s="635"/>
      <c r="E64" s="635"/>
      <c r="F64" s="635"/>
      <c r="G64" s="683"/>
      <c r="H64" s="684"/>
      <c r="I64" s="684"/>
      <c r="J64" s="684"/>
      <c r="K64" s="684"/>
      <c r="L64" s="685" t="str">
        <f t="shared" ref="L64" si="20">IF(G64="","",VLOOKUP(G64,$BF$52:$BG$55,2,FALSE))</f>
        <v/>
      </c>
      <c r="M64" s="686"/>
      <c r="N64" s="697"/>
      <c r="O64" s="698"/>
      <c r="P64" s="698"/>
      <c r="Q64" s="698"/>
      <c r="R64" s="698"/>
      <c r="S64" s="698"/>
      <c r="T64" s="691" t="str">
        <f t="shared" si="6"/>
        <v/>
      </c>
      <c r="U64" s="692"/>
      <c r="V64" s="635"/>
      <c r="W64" s="635"/>
      <c r="X64" s="635"/>
      <c r="Y64" s="635"/>
      <c r="Z64" s="635"/>
      <c r="AA64" s="672" t="str">
        <f t="shared" ref="AA64" si="21">IF(A64="","",V64/A64)</f>
        <v/>
      </c>
      <c r="AB64" s="672"/>
      <c r="AC64" s="672"/>
      <c r="AD64" s="672"/>
      <c r="AE64" s="672"/>
      <c r="AF64" s="677" t="str">
        <f t="shared" si="8"/>
        <v/>
      </c>
      <c r="AG64" s="678"/>
      <c r="AH64" s="678"/>
      <c r="AI64" s="679"/>
      <c r="AJ64" s="606" t="str">
        <f t="shared" ref="AJ64" si="22">IFERROR(A64*L64*AF64/1000,"")</f>
        <v/>
      </c>
      <c r="AK64" s="606"/>
      <c r="AL64" s="606"/>
      <c r="AM64" s="606"/>
      <c r="AN64" s="606"/>
      <c r="AO64" s="673" t="str">
        <f>IF(A64="","",VLOOKUP("N-L4948",Criteria!$F$3:$N$350,8,FALSE))</f>
        <v/>
      </c>
      <c r="AP64" s="673"/>
      <c r="AQ64" s="673"/>
      <c r="AR64" s="673"/>
      <c r="AS64" s="673"/>
      <c r="AT64" s="656" t="str">
        <f t="shared" si="10"/>
        <v/>
      </c>
      <c r="AU64" s="656"/>
      <c r="AV64" s="656"/>
      <c r="AW64" s="656"/>
      <c r="AX64" s="657"/>
      <c r="AZ64" s="82"/>
      <c r="BA64" s="182"/>
      <c r="BB64" s="147"/>
      <c r="BE64" s="37"/>
    </row>
    <row r="65" spans="1:59" s="2" customFormat="1" ht="26.1" customHeight="1" x14ac:dyDescent="0.2">
      <c r="A65" s="675"/>
      <c r="B65" s="676"/>
      <c r="C65" s="676"/>
      <c r="D65" s="676"/>
      <c r="E65" s="676"/>
      <c r="F65" s="676"/>
      <c r="G65" s="687"/>
      <c r="H65" s="688"/>
      <c r="I65" s="688"/>
      <c r="J65" s="688"/>
      <c r="K65" s="688"/>
      <c r="L65" s="689" t="str">
        <f t="shared" si="5"/>
        <v/>
      </c>
      <c r="M65" s="690"/>
      <c r="N65" s="693"/>
      <c r="O65" s="694"/>
      <c r="P65" s="694"/>
      <c r="Q65" s="694"/>
      <c r="R65" s="694"/>
      <c r="S65" s="694"/>
      <c r="T65" s="695" t="str">
        <f t="shared" si="6"/>
        <v/>
      </c>
      <c r="U65" s="696"/>
      <c r="V65" s="676"/>
      <c r="W65" s="676"/>
      <c r="X65" s="676"/>
      <c r="Y65" s="676"/>
      <c r="Z65" s="676"/>
      <c r="AA65" s="699" t="str">
        <f t="shared" si="7"/>
        <v/>
      </c>
      <c r="AB65" s="699"/>
      <c r="AC65" s="699"/>
      <c r="AD65" s="699"/>
      <c r="AE65" s="699"/>
      <c r="AF65" s="680" t="str">
        <f t="shared" si="8"/>
        <v/>
      </c>
      <c r="AG65" s="681"/>
      <c r="AH65" s="681"/>
      <c r="AI65" s="682"/>
      <c r="AJ65" s="607" t="str">
        <f t="shared" si="9"/>
        <v/>
      </c>
      <c r="AK65" s="607"/>
      <c r="AL65" s="607"/>
      <c r="AM65" s="607"/>
      <c r="AN65" s="607"/>
      <c r="AO65" s="670" t="str">
        <f>IF(A65="","",VLOOKUP("N-L4948",Criteria!$F$3:$N$350,8,FALSE))</f>
        <v/>
      </c>
      <c r="AP65" s="670"/>
      <c r="AQ65" s="670"/>
      <c r="AR65" s="670"/>
      <c r="AS65" s="670"/>
      <c r="AT65" s="658" t="str">
        <f t="shared" si="10"/>
        <v/>
      </c>
      <c r="AU65" s="658"/>
      <c r="AV65" s="658"/>
      <c r="AW65" s="658"/>
      <c r="AX65" s="659"/>
      <c r="AZ65" s="82"/>
      <c r="BA65" s="183"/>
      <c r="BB65" s="147"/>
      <c r="BC65" s="37"/>
      <c r="BD65" s="36"/>
      <c r="BE65" s="37"/>
      <c r="BF65" s="36"/>
      <c r="BG65" s="37"/>
    </row>
    <row r="66" spans="1:59" s="2" customFormat="1" ht="12.75" customHeight="1" x14ac:dyDescent="0.2">
      <c r="A66" s="553" t="s">
        <v>2003</v>
      </c>
      <c r="B66" s="553"/>
      <c r="C66" s="555" t="s">
        <v>2005</v>
      </c>
      <c r="D66" s="555"/>
      <c r="E66" s="555"/>
      <c r="F66" s="555"/>
      <c r="G66" s="555"/>
      <c r="H66" s="555"/>
      <c r="I66" s="555"/>
      <c r="J66" s="555"/>
      <c r="K66" s="555"/>
      <c r="L66" s="555"/>
      <c r="M66" s="555"/>
      <c r="N66" s="555"/>
      <c r="O66" s="555"/>
      <c r="P66" s="555"/>
      <c r="Q66" s="555"/>
      <c r="R66" s="555"/>
      <c r="S66" s="555"/>
      <c r="T66" s="555"/>
      <c r="U66" s="555"/>
      <c r="V66" s="555"/>
      <c r="W66" s="555"/>
      <c r="X66" s="555"/>
      <c r="Y66" s="555"/>
      <c r="Z66" s="555"/>
      <c r="AA66" s="555"/>
      <c r="AB66" s="555"/>
      <c r="AC66" s="555"/>
      <c r="AD66" s="555"/>
      <c r="AE66" s="555"/>
      <c r="AF66" s="555"/>
      <c r="AG66" s="555"/>
      <c r="AH66" s="555"/>
      <c r="AI66" s="555"/>
      <c r="AJ66" s="555"/>
      <c r="AK66" s="555"/>
      <c r="AL66" s="555"/>
      <c r="AM66" s="555"/>
      <c r="AN66" s="555"/>
      <c r="AO66" s="555"/>
      <c r="AP66" s="555"/>
      <c r="AQ66" s="555"/>
      <c r="AR66" s="555"/>
      <c r="AS66" s="554" t="s">
        <v>2004</v>
      </c>
      <c r="AT66" s="554"/>
      <c r="AU66" s="554"/>
      <c r="AV66" s="554"/>
      <c r="AW66" s="554"/>
      <c r="AX66" s="554"/>
      <c r="AZ66" s="181" t="str">
        <f>IF(ISNA(VLOOKUP("Agribusiness-"&amp;Agribusiness!A66, 'Measure Codes (Recommended)'!$H$10:$H$29,1,FALSE)),"","&lt;---- Complete this supplemental data sheet table!")</f>
        <v/>
      </c>
      <c r="BA66" s="186"/>
      <c r="BB66" s="147"/>
      <c r="BC66" s="37"/>
      <c r="BD66" s="36"/>
      <c r="BE66" s="37"/>
      <c r="BF66" s="36"/>
      <c r="BG66" s="37"/>
    </row>
    <row r="67" spans="1:59" s="2" customFormat="1" ht="12.75" x14ac:dyDescent="0.2">
      <c r="A67" s="86"/>
      <c r="B67" s="711" t="s">
        <v>2006</v>
      </c>
      <c r="C67" s="711"/>
      <c r="D67" s="711"/>
      <c r="E67" s="711"/>
      <c r="F67" s="711"/>
      <c r="G67" s="711"/>
      <c r="H67" s="711"/>
      <c r="I67" s="711"/>
      <c r="J67" s="711"/>
      <c r="K67" s="711"/>
      <c r="L67" s="711"/>
      <c r="M67" s="711"/>
      <c r="N67" s="711"/>
      <c r="O67" s="711"/>
      <c r="P67" s="711"/>
      <c r="Q67" s="711"/>
      <c r="R67" s="711"/>
      <c r="S67" s="711"/>
      <c r="T67" s="711"/>
      <c r="U67" s="711"/>
      <c r="V67" s="711"/>
      <c r="W67" s="711"/>
      <c r="X67" s="711"/>
      <c r="Y67" s="711"/>
      <c r="Z67" s="711"/>
      <c r="AA67" s="711"/>
      <c r="AB67" s="711"/>
      <c r="AC67" s="711"/>
      <c r="AD67" s="711"/>
      <c r="AE67" s="711"/>
      <c r="AF67" s="711"/>
      <c r="AG67" s="711"/>
      <c r="AH67" s="711"/>
      <c r="AI67" s="711"/>
      <c r="AJ67" s="711"/>
      <c r="AK67" s="711"/>
      <c r="AL67" s="711"/>
      <c r="AM67" s="711"/>
      <c r="AN67" s="711"/>
      <c r="AO67" s="711"/>
      <c r="AP67" s="711"/>
      <c r="AQ67" s="711"/>
      <c r="AR67" s="711"/>
      <c r="AS67" s="711"/>
      <c r="AT67" s="248"/>
      <c r="AU67" s="248"/>
      <c r="AV67" s="248"/>
      <c r="AW67" s="248"/>
      <c r="AX67" s="248"/>
      <c r="AZ67" s="82"/>
      <c r="BA67" s="183"/>
      <c r="BB67" s="147"/>
      <c r="BC67" s="37"/>
      <c r="BD67" s="36"/>
      <c r="BE67" s="37"/>
      <c r="BF67" s="36"/>
      <c r="BG67" s="37"/>
    </row>
    <row r="68" spans="1:59" s="2" customFormat="1" ht="12.75" customHeight="1" x14ac:dyDescent="0.2">
      <c r="A68" s="249" t="s">
        <v>1996</v>
      </c>
      <c r="B68" s="249"/>
      <c r="C68" s="249"/>
      <c r="D68" s="249"/>
      <c r="E68" s="249" t="s">
        <v>2178</v>
      </c>
      <c r="F68" s="249"/>
      <c r="G68" s="249"/>
      <c r="H68" s="249"/>
      <c r="I68" s="249" t="s">
        <v>1997</v>
      </c>
      <c r="J68" s="249"/>
      <c r="K68" s="249"/>
      <c r="L68" s="249"/>
      <c r="M68" s="249"/>
      <c r="N68" s="249"/>
      <c r="O68" s="249"/>
      <c r="P68" s="249"/>
      <c r="Q68" s="249"/>
      <c r="R68" s="249" t="s">
        <v>1998</v>
      </c>
      <c r="S68" s="249"/>
      <c r="T68" s="249"/>
      <c r="U68" s="249"/>
      <c r="V68" s="249"/>
      <c r="W68" s="249"/>
      <c r="X68" s="249"/>
      <c r="Y68" s="249"/>
      <c r="Z68" s="249" t="s">
        <v>2228</v>
      </c>
      <c r="AA68" s="249"/>
      <c r="AB68" s="249"/>
      <c r="AC68" s="249"/>
      <c r="AD68" s="249" t="s">
        <v>2229</v>
      </c>
      <c r="AE68" s="249"/>
      <c r="AF68" s="249"/>
      <c r="AG68" s="249" t="s">
        <v>1999</v>
      </c>
      <c r="AH68" s="249"/>
      <c r="AI68" s="249"/>
      <c r="AJ68" s="249"/>
      <c r="AK68" s="249"/>
      <c r="AL68" s="249"/>
      <c r="AM68" s="249" t="s">
        <v>2000</v>
      </c>
      <c r="AN68" s="249"/>
      <c r="AO68" s="249"/>
      <c r="AP68" s="249"/>
      <c r="AQ68" s="249" t="s">
        <v>2001</v>
      </c>
      <c r="AR68" s="249"/>
      <c r="AS68" s="249"/>
      <c r="AT68" s="249"/>
      <c r="AU68" s="249"/>
      <c r="AV68" s="249"/>
      <c r="AW68" s="249"/>
      <c r="AX68" s="249"/>
      <c r="AZ68" s="82"/>
      <c r="BA68" s="183"/>
      <c r="BB68" s="147"/>
      <c r="BC68" s="37"/>
      <c r="BD68" s="36"/>
      <c r="BE68" s="37"/>
      <c r="BF68" s="36"/>
      <c r="BG68" s="37"/>
    </row>
    <row r="69" spans="1:59" s="2" customFormat="1" ht="12.75" x14ac:dyDescent="0.2">
      <c r="A69" s="557"/>
      <c r="B69" s="557"/>
      <c r="C69" s="557"/>
      <c r="D69" s="557"/>
      <c r="E69" s="557"/>
      <c r="F69" s="557"/>
      <c r="G69" s="557"/>
      <c r="H69" s="557"/>
      <c r="I69" s="557"/>
      <c r="J69" s="557"/>
      <c r="K69" s="557"/>
      <c r="L69" s="557"/>
      <c r="M69" s="557"/>
      <c r="N69" s="557"/>
      <c r="O69" s="557"/>
      <c r="P69" s="557"/>
      <c r="Q69" s="557"/>
      <c r="R69" s="557"/>
      <c r="S69" s="557"/>
      <c r="T69" s="557"/>
      <c r="U69" s="557"/>
      <c r="V69" s="557"/>
      <c r="W69" s="557"/>
      <c r="X69" s="557"/>
      <c r="Y69" s="557"/>
      <c r="Z69" s="557"/>
      <c r="AA69" s="557"/>
      <c r="AB69" s="557"/>
      <c r="AC69" s="557"/>
      <c r="AD69" s="557"/>
      <c r="AE69" s="557"/>
      <c r="AF69" s="557"/>
      <c r="AG69" s="250"/>
      <c r="AH69" s="250"/>
      <c r="AI69" s="250"/>
      <c r="AJ69" s="250"/>
      <c r="AK69" s="250"/>
      <c r="AL69" s="250"/>
      <c r="AM69" s="250"/>
      <c r="AN69" s="250"/>
      <c r="AO69" s="250"/>
      <c r="AP69" s="250"/>
      <c r="AQ69" s="250"/>
      <c r="AR69" s="250"/>
      <c r="AS69" s="250"/>
      <c r="AT69" s="250"/>
      <c r="AU69" s="250"/>
      <c r="AV69" s="250"/>
      <c r="AW69" s="250"/>
      <c r="AX69" s="250"/>
      <c r="AZ69" s="82"/>
      <c r="BA69" s="182"/>
      <c r="BB69" s="182"/>
      <c r="BD69" s="36"/>
      <c r="BE69" s="37"/>
      <c r="BF69" s="36"/>
      <c r="BG69" s="37"/>
    </row>
    <row r="70" spans="1:59" s="2" customFormat="1" ht="12.75" x14ac:dyDescent="0.2">
      <c r="A70" s="592" t="s">
        <v>27</v>
      </c>
      <c r="B70" s="592"/>
      <c r="C70" s="592"/>
      <c r="D70" s="593"/>
      <c r="E70" s="589" t="s">
        <v>1551</v>
      </c>
      <c r="F70" s="590"/>
      <c r="G70" s="590"/>
      <c r="H70" s="591"/>
      <c r="I70" s="597" t="s">
        <v>2156</v>
      </c>
      <c r="J70" s="598"/>
      <c r="K70" s="598"/>
      <c r="L70" s="598"/>
      <c r="M70" s="598"/>
      <c r="N70" s="598"/>
      <c r="O70" s="598"/>
      <c r="P70" s="598"/>
      <c r="Q70" s="599"/>
      <c r="R70" s="594" t="s">
        <v>2160</v>
      </c>
      <c r="S70" s="595"/>
      <c r="T70" s="595"/>
      <c r="U70" s="595"/>
      <c r="V70" s="595"/>
      <c r="W70" s="595"/>
      <c r="X70" s="595"/>
      <c r="Y70" s="596"/>
      <c r="Z70" s="600">
        <v>700</v>
      </c>
      <c r="AA70" s="601"/>
      <c r="AB70" s="601"/>
      <c r="AC70" s="601"/>
      <c r="AD70" s="602">
        <f xml:space="preserve"> IF(E70="",0, VLOOKUP(E70,Lookups!$B$19:$C$38,2,FALSE))</f>
        <v>500</v>
      </c>
      <c r="AE70" s="602"/>
      <c r="AF70" s="603"/>
      <c r="AG70" s="586">
        <v>50</v>
      </c>
      <c r="AH70" s="586"/>
      <c r="AI70" s="586"/>
      <c r="AJ70" s="586"/>
      <c r="AK70" s="586"/>
      <c r="AL70" s="586"/>
      <c r="AM70" s="586">
        <v>1</v>
      </c>
      <c r="AN70" s="586"/>
      <c r="AO70" s="586"/>
      <c r="AP70" s="586"/>
      <c r="AQ70" s="587">
        <f xml:space="preserve"> IF(OR(E70="",AG70="",AM70=""),0, VLOOKUP(E70,Criteria!$E$352:$K$662,7,FALSE)*AG70*AM70)</f>
        <v>2500</v>
      </c>
      <c r="AR70" s="587"/>
      <c r="AS70" s="587"/>
      <c r="AT70" s="587"/>
      <c r="AU70" s="587"/>
      <c r="AV70" s="587"/>
      <c r="AW70" s="587"/>
      <c r="AX70" s="588"/>
      <c r="AZ70" s="82"/>
      <c r="BA70" s="182"/>
      <c r="BB70" s="182"/>
      <c r="BC70" s="37"/>
      <c r="BD70" s="36"/>
      <c r="BE70" s="37"/>
      <c r="BF70" s="36"/>
      <c r="BG70" s="37"/>
    </row>
    <row r="71" spans="1:59" s="2" customFormat="1" ht="12.75" x14ac:dyDescent="0.2">
      <c r="A71" s="562"/>
      <c r="B71" s="562"/>
      <c r="C71" s="562"/>
      <c r="D71" s="563"/>
      <c r="E71" s="579"/>
      <c r="F71" s="580"/>
      <c r="G71" s="580"/>
      <c r="H71" s="581"/>
      <c r="I71" s="573"/>
      <c r="J71" s="574"/>
      <c r="K71" s="574"/>
      <c r="L71" s="574"/>
      <c r="M71" s="574"/>
      <c r="N71" s="574"/>
      <c r="O71" s="574"/>
      <c r="P71" s="574"/>
      <c r="Q71" s="575"/>
      <c r="R71" s="567"/>
      <c r="S71" s="568"/>
      <c r="T71" s="568"/>
      <c r="U71" s="568"/>
      <c r="V71" s="568"/>
      <c r="W71" s="568"/>
      <c r="X71" s="568"/>
      <c r="Y71" s="569"/>
      <c r="Z71" s="582"/>
      <c r="AA71" s="583"/>
      <c r="AB71" s="583"/>
      <c r="AC71" s="583"/>
      <c r="AD71" s="241" t="str">
        <f xml:space="preserve"> IF(E71="","", VLOOKUP(E71,Lookups!$B$19:$C$38,2,FALSE))</f>
        <v/>
      </c>
      <c r="AE71" s="241"/>
      <c r="AF71" s="242"/>
      <c r="AG71" s="551"/>
      <c r="AH71" s="551"/>
      <c r="AI71" s="551"/>
      <c r="AJ71" s="551"/>
      <c r="AK71" s="551"/>
      <c r="AL71" s="551"/>
      <c r="AM71" s="551"/>
      <c r="AN71" s="551"/>
      <c r="AO71" s="551"/>
      <c r="AP71" s="551"/>
      <c r="AQ71" s="558">
        <f xml:space="preserve"> IF(OR(E71="",AG71="",AM71=""),0, VLOOKUP(E71,Criteria!$E$352:$K$662,7,FALSE)*AG71*AM71)</f>
        <v>0</v>
      </c>
      <c r="AR71" s="558"/>
      <c r="AS71" s="558"/>
      <c r="AT71" s="558"/>
      <c r="AU71" s="558"/>
      <c r="AV71" s="558"/>
      <c r="AW71" s="558"/>
      <c r="AX71" s="559"/>
      <c r="AY71" s="180" t="str">
        <f xml:space="preserve"> IF(E71="","", VLOOKUP(E71,Lookups!$B$19:$D$38,3,FALSE))</f>
        <v/>
      </c>
      <c r="AZ71" s="82"/>
      <c r="BA71" s="188" t="str">
        <f>IF(R71=Lookups!$F$24,"&lt;---- Describe Other Controls Before VFD!","")</f>
        <v/>
      </c>
      <c r="BC71" s="37"/>
      <c r="BD71" s="36"/>
      <c r="BE71" s="37"/>
      <c r="BF71" s="36"/>
      <c r="BG71" s="37"/>
    </row>
    <row r="72" spans="1:59" s="2" customFormat="1" ht="12.75" x14ac:dyDescent="0.2">
      <c r="A72" s="560"/>
      <c r="B72" s="560"/>
      <c r="C72" s="560"/>
      <c r="D72" s="561"/>
      <c r="E72" s="576"/>
      <c r="F72" s="577"/>
      <c r="G72" s="577"/>
      <c r="H72" s="578"/>
      <c r="I72" s="570"/>
      <c r="J72" s="571"/>
      <c r="K72" s="571"/>
      <c r="L72" s="571"/>
      <c r="M72" s="571"/>
      <c r="N72" s="571"/>
      <c r="O72" s="571"/>
      <c r="P72" s="571"/>
      <c r="Q72" s="572"/>
      <c r="R72" s="564"/>
      <c r="S72" s="565"/>
      <c r="T72" s="565"/>
      <c r="U72" s="565"/>
      <c r="V72" s="565"/>
      <c r="W72" s="565"/>
      <c r="X72" s="565"/>
      <c r="Y72" s="566"/>
      <c r="Z72" s="584"/>
      <c r="AA72" s="585"/>
      <c r="AB72" s="585"/>
      <c r="AC72" s="585"/>
      <c r="AD72" s="243" t="str">
        <f xml:space="preserve"> IF(E72="","", VLOOKUP(E72,Lookups!$B$19:$C$38,2,FALSE))</f>
        <v/>
      </c>
      <c r="AE72" s="243"/>
      <c r="AF72" s="244"/>
      <c r="AG72" s="245"/>
      <c r="AH72" s="245"/>
      <c r="AI72" s="245"/>
      <c r="AJ72" s="245"/>
      <c r="AK72" s="245"/>
      <c r="AL72" s="245"/>
      <c r="AM72" s="245"/>
      <c r="AN72" s="245"/>
      <c r="AO72" s="245"/>
      <c r="AP72" s="245"/>
      <c r="AQ72" s="246">
        <f xml:space="preserve"> IF(OR(E72="",AG72="",AM72=""),0, VLOOKUP(E72,Criteria!$E$352:$K$662,7,FALSE)*AG72*AM72)</f>
        <v>0</v>
      </c>
      <c r="AR72" s="246"/>
      <c r="AS72" s="246"/>
      <c r="AT72" s="246"/>
      <c r="AU72" s="246"/>
      <c r="AV72" s="246"/>
      <c r="AW72" s="246"/>
      <c r="AX72" s="247"/>
      <c r="AY72" s="180" t="str">
        <f xml:space="preserve"> IF(E72="","", VLOOKUP(E72,Lookups!$B$19:$D$38,3,FALSE))</f>
        <v/>
      </c>
      <c r="AZ72" s="82"/>
      <c r="BA72" s="188" t="str">
        <f>IF(R72=Lookups!$F$24,"&lt;---- Describe Other Controls Before VFD!","")</f>
        <v/>
      </c>
      <c r="BC72" s="37"/>
      <c r="BD72" s="36"/>
      <c r="BE72" s="37"/>
      <c r="BF72" s="36"/>
      <c r="BG72" s="37"/>
    </row>
    <row r="73" spans="1:59" s="2" customFormat="1" ht="12.75" x14ac:dyDescent="0.2">
      <c r="A73" s="562"/>
      <c r="B73" s="562"/>
      <c r="C73" s="562"/>
      <c r="D73" s="563"/>
      <c r="E73" s="579"/>
      <c r="F73" s="580"/>
      <c r="G73" s="580"/>
      <c r="H73" s="581"/>
      <c r="I73" s="573"/>
      <c r="J73" s="574"/>
      <c r="K73" s="574"/>
      <c r="L73" s="574"/>
      <c r="M73" s="574"/>
      <c r="N73" s="574"/>
      <c r="O73" s="574"/>
      <c r="P73" s="574"/>
      <c r="Q73" s="575"/>
      <c r="R73" s="567"/>
      <c r="S73" s="568"/>
      <c r="T73" s="568"/>
      <c r="U73" s="568"/>
      <c r="V73" s="568"/>
      <c r="W73" s="568"/>
      <c r="X73" s="568"/>
      <c r="Y73" s="569"/>
      <c r="Z73" s="582"/>
      <c r="AA73" s="583"/>
      <c r="AB73" s="583"/>
      <c r="AC73" s="583"/>
      <c r="AD73" s="241" t="str">
        <f xml:space="preserve"> IF(E73="","", VLOOKUP(E73,Lookups!$B$19:$C$38,2,FALSE))</f>
        <v/>
      </c>
      <c r="AE73" s="241"/>
      <c r="AF73" s="242"/>
      <c r="AG73" s="551"/>
      <c r="AH73" s="551"/>
      <c r="AI73" s="551"/>
      <c r="AJ73" s="551"/>
      <c r="AK73" s="551"/>
      <c r="AL73" s="551"/>
      <c r="AM73" s="551"/>
      <c r="AN73" s="551"/>
      <c r="AO73" s="551"/>
      <c r="AP73" s="551"/>
      <c r="AQ73" s="558">
        <f xml:space="preserve"> IF(OR(E73="",AG73="",AM73=""),0, VLOOKUP(E73,Criteria!$E$352:$K$662,7,FALSE)*AG73*AM73)</f>
        <v>0</v>
      </c>
      <c r="AR73" s="558"/>
      <c r="AS73" s="558"/>
      <c r="AT73" s="558"/>
      <c r="AU73" s="558"/>
      <c r="AV73" s="558"/>
      <c r="AW73" s="558"/>
      <c r="AX73" s="559"/>
      <c r="AY73" s="180" t="str">
        <f xml:space="preserve"> IF(E73="","", VLOOKUP(E73,Lookups!$B$19:$D$38,3,FALSE))</f>
        <v/>
      </c>
      <c r="AZ73" s="82"/>
      <c r="BA73" s="188" t="str">
        <f>IF(R73=Lookups!$F$24,"&lt;---- Describe Other Controls Before VFD!","")</f>
        <v/>
      </c>
      <c r="BC73" s="37"/>
      <c r="BD73" s="36"/>
      <c r="BE73" s="37"/>
      <c r="BF73" s="36"/>
      <c r="BG73" s="37"/>
    </row>
    <row r="74" spans="1:59" s="2" customFormat="1" ht="12.75" customHeight="1" x14ac:dyDescent="0.2">
      <c r="A74" s="560"/>
      <c r="B74" s="560"/>
      <c r="C74" s="560"/>
      <c r="D74" s="561"/>
      <c r="E74" s="576"/>
      <c r="F74" s="577"/>
      <c r="G74" s="577"/>
      <c r="H74" s="578"/>
      <c r="I74" s="570"/>
      <c r="J74" s="571"/>
      <c r="K74" s="571"/>
      <c r="L74" s="571"/>
      <c r="M74" s="571"/>
      <c r="N74" s="571"/>
      <c r="O74" s="571"/>
      <c r="P74" s="571"/>
      <c r="Q74" s="572"/>
      <c r="R74" s="564"/>
      <c r="S74" s="565"/>
      <c r="T74" s="565"/>
      <c r="U74" s="565"/>
      <c r="V74" s="565"/>
      <c r="W74" s="565"/>
      <c r="X74" s="565"/>
      <c r="Y74" s="566"/>
      <c r="Z74" s="584"/>
      <c r="AA74" s="585"/>
      <c r="AB74" s="585"/>
      <c r="AC74" s="585"/>
      <c r="AD74" s="243" t="str">
        <f xml:space="preserve"> IF(E74="","", VLOOKUP(E74,Lookups!$B$19:$C$38,2,FALSE))</f>
        <v/>
      </c>
      <c r="AE74" s="243"/>
      <c r="AF74" s="244"/>
      <c r="AG74" s="245"/>
      <c r="AH74" s="245"/>
      <c r="AI74" s="245"/>
      <c r="AJ74" s="245"/>
      <c r="AK74" s="245"/>
      <c r="AL74" s="245"/>
      <c r="AM74" s="245"/>
      <c r="AN74" s="245"/>
      <c r="AO74" s="245"/>
      <c r="AP74" s="245"/>
      <c r="AQ74" s="246">
        <f xml:space="preserve"> IF(OR(E74="",AG74="",AM74=""),0, VLOOKUP(E74,Criteria!$E$352:$K$662,7,FALSE)*AG74*AM74)</f>
        <v>0</v>
      </c>
      <c r="AR74" s="246"/>
      <c r="AS74" s="246"/>
      <c r="AT74" s="246"/>
      <c r="AU74" s="246"/>
      <c r="AV74" s="246"/>
      <c r="AW74" s="246"/>
      <c r="AX74" s="247"/>
      <c r="AY74" s="180" t="str">
        <f xml:space="preserve"> IF(E74="","", VLOOKUP(E74,Lookups!$B$19:$D$38,3,FALSE))</f>
        <v/>
      </c>
      <c r="AZ74" s="82"/>
      <c r="BA74" s="188" t="str">
        <f>IF(R74=Lookups!$F$24,"&lt;---- Describe Other Controls Before VFD!","")</f>
        <v/>
      </c>
      <c r="BC74" s="37"/>
      <c r="BD74" s="36"/>
      <c r="BE74" s="37"/>
      <c r="BF74" s="36"/>
      <c r="BG74" s="37"/>
    </row>
    <row r="75" spans="1:59" s="2" customFormat="1" ht="12.75" customHeight="1" x14ac:dyDescent="0.2">
      <c r="A75" s="562"/>
      <c r="B75" s="562"/>
      <c r="C75" s="562"/>
      <c r="D75" s="563"/>
      <c r="E75" s="579"/>
      <c r="F75" s="580"/>
      <c r="G75" s="580"/>
      <c r="H75" s="581"/>
      <c r="I75" s="573"/>
      <c r="J75" s="574"/>
      <c r="K75" s="574"/>
      <c r="L75" s="574"/>
      <c r="M75" s="574"/>
      <c r="N75" s="574"/>
      <c r="O75" s="574"/>
      <c r="P75" s="574"/>
      <c r="Q75" s="575"/>
      <c r="R75" s="567"/>
      <c r="S75" s="568"/>
      <c r="T75" s="568"/>
      <c r="U75" s="568"/>
      <c r="V75" s="568"/>
      <c r="W75" s="568"/>
      <c r="X75" s="568"/>
      <c r="Y75" s="569"/>
      <c r="Z75" s="582"/>
      <c r="AA75" s="583"/>
      <c r="AB75" s="583"/>
      <c r="AC75" s="583"/>
      <c r="AD75" s="241" t="str">
        <f xml:space="preserve"> IF(E75="","", VLOOKUP(E75,Lookups!$B$19:$C$38,2,FALSE))</f>
        <v/>
      </c>
      <c r="AE75" s="241"/>
      <c r="AF75" s="242"/>
      <c r="AG75" s="551"/>
      <c r="AH75" s="551"/>
      <c r="AI75" s="551"/>
      <c r="AJ75" s="551"/>
      <c r="AK75" s="551"/>
      <c r="AL75" s="551"/>
      <c r="AM75" s="551"/>
      <c r="AN75" s="551"/>
      <c r="AO75" s="551"/>
      <c r="AP75" s="551"/>
      <c r="AQ75" s="558">
        <f xml:space="preserve"> IF(OR(E75="",AG75="",AM75=""),0, VLOOKUP(E75,Criteria!$E$352:$K$662,7,FALSE)*AG75*AM75)</f>
        <v>0</v>
      </c>
      <c r="AR75" s="558"/>
      <c r="AS75" s="558"/>
      <c r="AT75" s="558"/>
      <c r="AU75" s="558"/>
      <c r="AV75" s="558"/>
      <c r="AW75" s="558"/>
      <c r="AX75" s="559"/>
      <c r="AY75" s="180" t="str">
        <f xml:space="preserve"> IF(E75="","", VLOOKUP(E75,Lookups!$B$19:$D$38,3,FALSE))</f>
        <v/>
      </c>
      <c r="AZ75" s="82"/>
      <c r="BA75" s="188" t="str">
        <f>IF(R75=Lookups!$F$24,"&lt;---- Describe Other Controls Before VFD!","")</f>
        <v/>
      </c>
      <c r="BC75" s="37"/>
      <c r="BD75" s="36"/>
      <c r="BE75" s="37"/>
      <c r="BF75" s="36"/>
      <c r="BG75" s="37"/>
    </row>
    <row r="76" spans="1:59" s="2" customFormat="1" ht="12.75" x14ac:dyDescent="0.2">
      <c r="A76" s="553" t="s">
        <v>2007</v>
      </c>
      <c r="B76" s="553"/>
      <c r="C76" s="555" t="s">
        <v>2008</v>
      </c>
      <c r="D76" s="555"/>
      <c r="E76" s="555"/>
      <c r="F76" s="555"/>
      <c r="G76" s="555"/>
      <c r="H76" s="555"/>
      <c r="I76" s="555"/>
      <c r="J76" s="555"/>
      <c r="K76" s="555"/>
      <c r="L76" s="555"/>
      <c r="M76" s="555"/>
      <c r="N76" s="555"/>
      <c r="O76" s="555"/>
      <c r="P76" s="555"/>
      <c r="Q76" s="555"/>
      <c r="R76" s="555"/>
      <c r="S76" s="555"/>
      <c r="T76" s="555"/>
      <c r="U76" s="555"/>
      <c r="V76" s="555"/>
      <c r="W76" s="555"/>
      <c r="X76" s="555"/>
      <c r="Y76" s="555"/>
      <c r="Z76" s="555"/>
      <c r="AA76" s="555"/>
      <c r="AB76" s="555"/>
      <c r="AC76" s="555"/>
      <c r="AD76" s="555"/>
      <c r="AE76" s="555"/>
      <c r="AF76" s="555"/>
      <c r="AG76" s="555"/>
      <c r="AH76" s="555"/>
      <c r="AI76" s="555"/>
      <c r="AJ76" s="555"/>
      <c r="AK76" s="555"/>
      <c r="AL76" s="555"/>
      <c r="AM76" s="555"/>
      <c r="AN76" s="555"/>
      <c r="AO76" s="555"/>
      <c r="AP76" s="555"/>
      <c r="AQ76" s="555"/>
      <c r="AR76" s="555"/>
      <c r="AS76" s="555"/>
      <c r="AT76" s="556" t="s">
        <v>2009</v>
      </c>
      <c r="AU76" s="556"/>
      <c r="AV76" s="556"/>
      <c r="AW76" s="556"/>
      <c r="AX76" s="556"/>
      <c r="AZ76" s="181" t="str">
        <f>IF(ISNA(VLOOKUP("Agribusiness-"&amp;Agribusiness!A76, 'Measure Codes (Recommended)'!$H$10:$H$29,1,FALSE)),"","&lt;---- Complete this supplemental data sheet table!")</f>
        <v/>
      </c>
      <c r="BA76" s="145"/>
      <c r="BB76" s="69"/>
      <c r="BC76" s="37"/>
      <c r="BD76" s="36"/>
      <c r="BE76" s="37"/>
      <c r="BF76" s="36"/>
      <c r="BG76" s="37"/>
    </row>
    <row r="77" spans="1:59" s="2" customFormat="1" ht="15" customHeight="1" x14ac:dyDescent="0.2">
      <c r="A77" s="553"/>
      <c r="B77" s="553"/>
      <c r="C77" s="555"/>
      <c r="D77" s="555"/>
      <c r="E77" s="555"/>
      <c r="F77" s="555"/>
      <c r="G77" s="555"/>
      <c r="H77" s="555"/>
      <c r="I77" s="555"/>
      <c r="J77" s="555"/>
      <c r="K77" s="555"/>
      <c r="L77" s="555"/>
      <c r="M77" s="555"/>
      <c r="N77" s="555"/>
      <c r="O77" s="555"/>
      <c r="P77" s="555"/>
      <c r="Q77" s="555"/>
      <c r="R77" s="555"/>
      <c r="S77" s="555"/>
      <c r="T77" s="555"/>
      <c r="U77" s="555"/>
      <c r="V77" s="555"/>
      <c r="W77" s="555"/>
      <c r="X77" s="555"/>
      <c r="Y77" s="555"/>
      <c r="Z77" s="555"/>
      <c r="AA77" s="555"/>
      <c r="AB77" s="555"/>
      <c r="AC77" s="555"/>
      <c r="AD77" s="555"/>
      <c r="AE77" s="555"/>
      <c r="AF77" s="555"/>
      <c r="AG77" s="555"/>
      <c r="AH77" s="555"/>
      <c r="AI77" s="555"/>
      <c r="AJ77" s="555"/>
      <c r="AK77" s="555"/>
      <c r="AL77" s="555"/>
      <c r="AM77" s="555"/>
      <c r="AN77" s="555"/>
      <c r="AO77" s="555"/>
      <c r="AP77" s="555"/>
      <c r="AQ77" s="555"/>
      <c r="AR77" s="555"/>
      <c r="AS77" s="555"/>
      <c r="AT77" s="556"/>
      <c r="AU77" s="556"/>
      <c r="AV77" s="556"/>
      <c r="AW77" s="556"/>
      <c r="AX77" s="556"/>
      <c r="AZ77" s="82"/>
      <c r="BA77" s="146"/>
      <c r="BB77" s="69"/>
      <c r="BC77" s="37"/>
      <c r="BD77" s="36"/>
      <c r="BE77" s="37"/>
      <c r="BF77" s="36"/>
      <c r="BG77" s="37"/>
    </row>
    <row r="78" spans="1:59" s="2" customFormat="1" ht="12.75" x14ac:dyDescent="0.2">
      <c r="A78" s="87" t="s">
        <v>2010</v>
      </c>
      <c r="AZ78" s="82"/>
      <c r="BA78" s="146"/>
      <c r="BB78" s="69"/>
      <c r="BC78" s="37"/>
      <c r="BD78" s="36"/>
      <c r="BE78" s="37"/>
      <c r="BF78" s="36"/>
      <c r="BG78" s="37"/>
    </row>
    <row r="79" spans="1:59" s="2" customFormat="1" ht="12.75" customHeight="1" x14ac:dyDescent="0.2">
      <c r="A79" s="258" t="b">
        <v>0</v>
      </c>
      <c r="B79" s="257" t="s">
        <v>2011</v>
      </c>
      <c r="C79" s="257"/>
      <c r="D79" s="257"/>
      <c r="E79" s="257"/>
      <c r="F79" s="257"/>
      <c r="G79" s="257"/>
      <c r="H79" s="257"/>
      <c r="I79" s="257"/>
      <c r="J79" s="257"/>
      <c r="K79" s="148"/>
      <c r="L79" s="259"/>
      <c r="M79" s="258" t="b">
        <v>0</v>
      </c>
      <c r="N79" s="257" t="s">
        <v>2013</v>
      </c>
      <c r="O79" s="257"/>
      <c r="P79" s="257"/>
      <c r="Q79" s="257"/>
      <c r="R79" s="257"/>
      <c r="S79" s="257"/>
      <c r="T79" s="257"/>
      <c r="U79" s="257"/>
      <c r="V79" s="257"/>
      <c r="W79" s="257"/>
      <c r="X79" s="259"/>
      <c r="Y79" s="258" t="b">
        <v>0</v>
      </c>
      <c r="Z79" s="257" t="s">
        <v>2012</v>
      </c>
      <c r="AA79" s="257"/>
      <c r="AB79" s="257"/>
      <c r="AC79" s="257"/>
      <c r="AD79" s="257"/>
      <c r="AE79" s="257"/>
      <c r="AF79" s="257"/>
      <c r="AG79" s="257"/>
      <c r="AH79" s="257"/>
      <c r="AI79" s="257"/>
      <c r="AJ79" s="259"/>
      <c r="AK79" s="259"/>
      <c r="AL79" s="258" t="b">
        <v>0</v>
      </c>
      <c r="AM79" s="257" t="s">
        <v>2014</v>
      </c>
      <c r="AN79" s="257"/>
      <c r="AO79" s="257"/>
      <c r="AP79" s="257"/>
      <c r="AQ79" s="257"/>
      <c r="AR79" s="257"/>
      <c r="AS79" s="257"/>
      <c r="AT79" s="257"/>
      <c r="AU79" s="259"/>
      <c r="AV79" s="259"/>
      <c r="AW79" s="259"/>
      <c r="AX79" s="259"/>
      <c r="AZ79" s="82"/>
      <c r="BB79" s="69"/>
      <c r="BC79" s="37"/>
      <c r="BD79" s="36"/>
      <c r="BE79" s="37"/>
      <c r="BF79" s="36"/>
      <c r="BG79" s="37"/>
    </row>
    <row r="80" spans="1:59" s="2" customFormat="1" ht="12.75" customHeight="1" x14ac:dyDescent="0.2">
      <c r="A80" s="258"/>
      <c r="B80" s="257"/>
      <c r="C80" s="257"/>
      <c r="D80" s="257"/>
      <c r="E80" s="257"/>
      <c r="F80" s="257"/>
      <c r="G80" s="257"/>
      <c r="H80" s="257"/>
      <c r="I80" s="257"/>
      <c r="J80" s="257"/>
      <c r="K80" s="148"/>
      <c r="L80" s="259"/>
      <c r="M80" s="258"/>
      <c r="N80" s="257"/>
      <c r="O80" s="257"/>
      <c r="P80" s="257"/>
      <c r="Q80" s="257"/>
      <c r="R80" s="257"/>
      <c r="S80" s="257"/>
      <c r="T80" s="257"/>
      <c r="U80" s="257"/>
      <c r="V80" s="257"/>
      <c r="W80" s="257"/>
      <c r="X80" s="259"/>
      <c r="Y80" s="258"/>
      <c r="Z80" s="257"/>
      <c r="AA80" s="257"/>
      <c r="AB80" s="257"/>
      <c r="AC80" s="257"/>
      <c r="AD80" s="257"/>
      <c r="AE80" s="257"/>
      <c r="AF80" s="257"/>
      <c r="AG80" s="257"/>
      <c r="AH80" s="257"/>
      <c r="AI80" s="257"/>
      <c r="AJ80" s="259"/>
      <c r="AK80" s="259"/>
      <c r="AL80" s="258"/>
      <c r="AM80" s="257"/>
      <c r="AN80" s="257"/>
      <c r="AO80" s="257"/>
      <c r="AP80" s="257"/>
      <c r="AQ80" s="257"/>
      <c r="AR80" s="257"/>
      <c r="AS80" s="257"/>
      <c r="AT80" s="257"/>
      <c r="AU80" s="259"/>
      <c r="AV80" s="259"/>
      <c r="AW80" s="259"/>
      <c r="AX80" s="259"/>
      <c r="AZ80" s="82"/>
      <c r="BA80" s="146"/>
      <c r="BB80" s="69"/>
      <c r="BC80" s="37"/>
      <c r="BD80" s="36"/>
      <c r="BE80" s="37"/>
      <c r="BF80" s="36"/>
      <c r="BG80" s="37"/>
    </row>
    <row r="81" spans="1:59" s="2" customFormat="1" ht="12.75" x14ac:dyDescent="0.2">
      <c r="A81" s="553" t="s">
        <v>2015</v>
      </c>
      <c r="B81" s="553"/>
      <c r="C81" s="555" t="s">
        <v>2016</v>
      </c>
      <c r="D81" s="555"/>
      <c r="E81" s="555"/>
      <c r="F81" s="555"/>
      <c r="G81" s="555"/>
      <c r="H81" s="555"/>
      <c r="I81" s="555"/>
      <c r="J81" s="555"/>
      <c r="K81" s="555"/>
      <c r="L81" s="555"/>
      <c r="M81" s="555"/>
      <c r="N81" s="555"/>
      <c r="O81" s="555"/>
      <c r="P81" s="555"/>
      <c r="Q81" s="555"/>
      <c r="R81" s="555"/>
      <c r="S81" s="555"/>
      <c r="T81" s="555"/>
      <c r="U81" s="555"/>
      <c r="V81" s="555"/>
      <c r="W81" s="555"/>
      <c r="X81" s="555"/>
      <c r="Y81" s="555"/>
      <c r="Z81" s="555"/>
      <c r="AA81" s="555"/>
      <c r="AB81" s="555"/>
      <c r="AC81" s="555"/>
      <c r="AD81" s="555"/>
      <c r="AE81" s="555"/>
      <c r="AF81" s="555"/>
      <c r="AG81" s="555"/>
      <c r="AH81" s="555"/>
      <c r="AI81" s="555"/>
      <c r="AJ81" s="555"/>
      <c r="AK81" s="555"/>
      <c r="AL81" s="555"/>
      <c r="AM81" s="555"/>
      <c r="AN81" s="555"/>
      <c r="AO81" s="555"/>
      <c r="AP81" s="555"/>
      <c r="AQ81" s="555"/>
      <c r="AR81" s="555"/>
      <c r="AS81" s="555"/>
      <c r="AT81" s="555"/>
      <c r="AU81" s="554" t="s">
        <v>2017</v>
      </c>
      <c r="AV81" s="554"/>
      <c r="AW81" s="554"/>
      <c r="AX81" s="554"/>
      <c r="AZ81" s="181" t="str">
        <f>IF(ISNA(VLOOKUP("Agribusiness-"&amp;Agribusiness!A81, 'Measure Codes (Recommended)'!$H$10:$H$29,1,FALSE)),"","&lt;---- Complete this supplemental data sheet table!")</f>
        <v/>
      </c>
      <c r="BA81" s="145"/>
      <c r="BB81" s="69"/>
      <c r="BC81" s="37"/>
      <c r="BD81" s="36"/>
      <c r="BE81" s="37"/>
      <c r="BF81" s="36"/>
      <c r="BG81" s="37"/>
    </row>
    <row r="82" spans="1:59" s="2" customFormat="1" ht="12.75" x14ac:dyDescent="0.2">
      <c r="A82" s="249" t="s">
        <v>2019</v>
      </c>
      <c r="B82" s="249"/>
      <c r="C82" s="249"/>
      <c r="D82" s="249"/>
      <c r="E82" s="249"/>
      <c r="F82" s="249" t="s">
        <v>2020</v>
      </c>
      <c r="G82" s="249"/>
      <c r="H82" s="249"/>
      <c r="I82" s="249"/>
      <c r="J82" s="249"/>
      <c r="K82" s="249" t="s">
        <v>2021</v>
      </c>
      <c r="L82" s="249"/>
      <c r="M82" s="249"/>
      <c r="N82" s="249"/>
      <c r="O82" s="249"/>
      <c r="P82" s="249" t="s">
        <v>2022</v>
      </c>
      <c r="Q82" s="249"/>
      <c r="R82" s="249"/>
      <c r="S82" s="249"/>
      <c r="T82" s="249"/>
      <c r="U82" s="249" t="s">
        <v>2023</v>
      </c>
      <c r="V82" s="249"/>
      <c r="W82" s="249"/>
      <c r="X82" s="249"/>
      <c r="Y82" s="249"/>
      <c r="Z82" s="249" t="s">
        <v>2024</v>
      </c>
      <c r="AA82" s="249"/>
      <c r="AB82" s="249"/>
      <c r="AC82" s="249"/>
      <c r="AD82" s="249"/>
      <c r="AE82" s="249" t="s">
        <v>2025</v>
      </c>
      <c r="AF82" s="249"/>
      <c r="AG82" s="249"/>
      <c r="AH82" s="249"/>
      <c r="AI82" s="249"/>
      <c r="AJ82" s="249" t="s">
        <v>2026</v>
      </c>
      <c r="AK82" s="249"/>
      <c r="AL82" s="249"/>
      <c r="AM82" s="249"/>
      <c r="AN82" s="249"/>
      <c r="AO82" s="249" t="s">
        <v>2027</v>
      </c>
      <c r="AP82" s="249"/>
      <c r="AQ82" s="249"/>
      <c r="AR82" s="249"/>
      <c r="AS82" s="249"/>
      <c r="AT82" s="249" t="s">
        <v>2028</v>
      </c>
      <c r="AU82" s="249"/>
      <c r="AV82" s="249"/>
      <c r="AW82" s="249"/>
      <c r="AX82" s="249"/>
      <c r="AZ82" s="82"/>
      <c r="BA82" s="146"/>
      <c r="BB82" s="69"/>
      <c r="BC82" s="37"/>
      <c r="BD82" s="36"/>
      <c r="BE82" s="37"/>
      <c r="BF82" s="36"/>
      <c r="BG82" s="37"/>
    </row>
    <row r="83" spans="1:59" s="2" customFormat="1" ht="12.75" x14ac:dyDescent="0.2">
      <c r="A83" s="557"/>
      <c r="B83" s="557"/>
      <c r="C83" s="557"/>
      <c r="D83" s="557"/>
      <c r="E83" s="557"/>
      <c r="F83" s="557"/>
      <c r="G83" s="557"/>
      <c r="H83" s="557"/>
      <c r="I83" s="557"/>
      <c r="J83" s="557"/>
      <c r="K83" s="557"/>
      <c r="L83" s="557"/>
      <c r="M83" s="557"/>
      <c r="N83" s="557"/>
      <c r="O83" s="557"/>
      <c r="P83" s="557"/>
      <c r="Q83" s="557"/>
      <c r="R83" s="557"/>
      <c r="S83" s="557"/>
      <c r="T83" s="557"/>
      <c r="U83" s="557"/>
      <c r="V83" s="557"/>
      <c r="W83" s="557"/>
      <c r="X83" s="557"/>
      <c r="Y83" s="557"/>
      <c r="Z83" s="557"/>
      <c r="AA83" s="557"/>
      <c r="AB83" s="557"/>
      <c r="AC83" s="557"/>
      <c r="AD83" s="557"/>
      <c r="AE83" s="557"/>
      <c r="AF83" s="557"/>
      <c r="AG83" s="557"/>
      <c r="AH83" s="557"/>
      <c r="AI83" s="557"/>
      <c r="AJ83" s="557"/>
      <c r="AK83" s="557"/>
      <c r="AL83" s="557"/>
      <c r="AM83" s="557"/>
      <c r="AN83" s="557"/>
      <c r="AO83" s="557"/>
      <c r="AP83" s="557"/>
      <c r="AQ83" s="557"/>
      <c r="AR83" s="557"/>
      <c r="AS83" s="557"/>
      <c r="AT83" s="557"/>
      <c r="AU83" s="557"/>
      <c r="AV83" s="557"/>
      <c r="AW83" s="557"/>
      <c r="AX83" s="557"/>
      <c r="AZ83" s="82"/>
      <c r="BA83" s="146"/>
      <c r="BB83" s="69"/>
      <c r="BC83" s="37"/>
      <c r="BD83" s="36"/>
      <c r="BE83" s="37"/>
      <c r="BF83" s="36"/>
      <c r="BG83" s="37"/>
    </row>
    <row r="84" spans="1:59" x14ac:dyDescent="0.25">
      <c r="A84" s="557"/>
      <c r="B84" s="557"/>
      <c r="C84" s="557"/>
      <c r="D84" s="557"/>
      <c r="E84" s="557"/>
      <c r="F84" s="557"/>
      <c r="G84" s="557"/>
      <c r="H84" s="557"/>
      <c r="I84" s="557"/>
      <c r="J84" s="557"/>
      <c r="K84" s="557"/>
      <c r="L84" s="557"/>
      <c r="M84" s="557"/>
      <c r="N84" s="557"/>
      <c r="O84" s="557"/>
      <c r="P84" s="557"/>
      <c r="Q84" s="557"/>
      <c r="R84" s="557"/>
      <c r="S84" s="557"/>
      <c r="T84" s="557"/>
      <c r="U84" s="557"/>
      <c r="V84" s="557"/>
      <c r="W84" s="557"/>
      <c r="X84" s="557"/>
      <c r="Y84" s="557"/>
      <c r="Z84" s="557"/>
      <c r="AA84" s="557"/>
      <c r="AB84" s="557"/>
      <c r="AC84" s="557"/>
      <c r="AD84" s="557"/>
      <c r="AE84" s="557"/>
      <c r="AF84" s="557"/>
      <c r="AG84" s="557"/>
      <c r="AH84" s="557"/>
      <c r="AI84" s="557"/>
      <c r="AJ84" s="557"/>
      <c r="AK84" s="557"/>
      <c r="AL84" s="557"/>
      <c r="AM84" s="557"/>
      <c r="AN84" s="557"/>
      <c r="AO84" s="557"/>
      <c r="AP84" s="557"/>
      <c r="AQ84" s="557"/>
      <c r="AR84" s="557"/>
      <c r="AS84" s="557"/>
      <c r="AT84" s="557"/>
      <c r="AU84" s="557"/>
      <c r="AV84" s="557"/>
      <c r="AW84" s="557"/>
      <c r="AX84" s="557"/>
      <c r="AY84" s="2"/>
      <c r="AZ84" s="82"/>
      <c r="BA84" s="146"/>
      <c r="BB84" s="69"/>
    </row>
    <row r="85" spans="1:59" x14ac:dyDescent="0.25">
      <c r="A85" s="88" t="s">
        <v>2018</v>
      </c>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82"/>
      <c r="BA85" s="146"/>
      <c r="BB85" s="69"/>
    </row>
    <row r="86" spans="1:59" x14ac:dyDescent="0.25">
      <c r="A86" s="550"/>
      <c r="B86" s="551"/>
      <c r="C86" s="551"/>
      <c r="D86" s="551"/>
      <c r="E86" s="551"/>
      <c r="F86" s="550"/>
      <c r="G86" s="551"/>
      <c r="H86" s="551"/>
      <c r="I86" s="551"/>
      <c r="J86" s="551"/>
      <c r="K86" s="550"/>
      <c r="L86" s="551"/>
      <c r="M86" s="551"/>
      <c r="N86" s="551"/>
      <c r="O86" s="551"/>
      <c r="P86" s="550"/>
      <c r="Q86" s="551"/>
      <c r="R86" s="551"/>
      <c r="S86" s="551"/>
      <c r="T86" s="551"/>
      <c r="U86" s="550"/>
      <c r="V86" s="551"/>
      <c r="W86" s="551"/>
      <c r="X86" s="551"/>
      <c r="Y86" s="551"/>
      <c r="Z86" s="550"/>
      <c r="AA86" s="551"/>
      <c r="AB86" s="551"/>
      <c r="AC86" s="551"/>
      <c r="AD86" s="551"/>
      <c r="AE86" s="550"/>
      <c r="AF86" s="551"/>
      <c r="AG86" s="551"/>
      <c r="AH86" s="551"/>
      <c r="AI86" s="551"/>
      <c r="AJ86" s="550"/>
      <c r="AK86" s="551"/>
      <c r="AL86" s="551"/>
      <c r="AM86" s="551"/>
      <c r="AN86" s="551"/>
      <c r="AO86" s="550"/>
      <c r="AP86" s="551"/>
      <c r="AQ86" s="551"/>
      <c r="AR86" s="551"/>
      <c r="AS86" s="551"/>
      <c r="AT86" s="550"/>
      <c r="AU86" s="551"/>
      <c r="AV86" s="551"/>
      <c r="AW86" s="551"/>
      <c r="AX86" s="551"/>
      <c r="AY86" s="2"/>
      <c r="AZ86" s="82"/>
      <c r="BA86" s="146"/>
      <c r="BB86" s="69"/>
    </row>
    <row r="87" spans="1:59" x14ac:dyDescent="0.25">
      <c r="A87" s="552"/>
      <c r="B87" s="245"/>
      <c r="C87" s="245"/>
      <c r="D87" s="245"/>
      <c r="E87" s="245"/>
      <c r="F87" s="552"/>
      <c r="G87" s="245"/>
      <c r="H87" s="245"/>
      <c r="I87" s="245"/>
      <c r="J87" s="245"/>
      <c r="K87" s="552"/>
      <c r="L87" s="245"/>
      <c r="M87" s="245"/>
      <c r="N87" s="245"/>
      <c r="O87" s="245"/>
      <c r="P87" s="552"/>
      <c r="Q87" s="245"/>
      <c r="R87" s="245"/>
      <c r="S87" s="245"/>
      <c r="T87" s="245"/>
      <c r="U87" s="552"/>
      <c r="V87" s="245"/>
      <c r="W87" s="245"/>
      <c r="X87" s="245"/>
      <c r="Y87" s="245"/>
      <c r="Z87" s="552"/>
      <c r="AA87" s="245"/>
      <c r="AB87" s="245"/>
      <c r="AC87" s="245"/>
      <c r="AD87" s="245"/>
      <c r="AE87" s="552"/>
      <c r="AF87" s="245"/>
      <c r="AG87" s="245"/>
      <c r="AH87" s="245"/>
      <c r="AI87" s="245"/>
      <c r="AJ87" s="552"/>
      <c r="AK87" s="245"/>
      <c r="AL87" s="245"/>
      <c r="AM87" s="245"/>
      <c r="AN87" s="245"/>
      <c r="AO87" s="552"/>
      <c r="AP87" s="245"/>
      <c r="AQ87" s="245"/>
      <c r="AR87" s="245"/>
      <c r="AS87" s="245"/>
      <c r="AT87" s="552"/>
      <c r="AU87" s="245"/>
      <c r="AV87" s="245"/>
      <c r="AW87" s="245"/>
      <c r="AX87" s="245"/>
      <c r="AZ87" s="82"/>
      <c r="BB87" s="69"/>
    </row>
    <row r="88" spans="1:59" x14ac:dyDescent="0.25">
      <c r="A88" s="550"/>
      <c r="B88" s="551"/>
      <c r="C88" s="551"/>
      <c r="D88" s="551"/>
      <c r="E88" s="551"/>
      <c r="F88" s="550"/>
      <c r="G88" s="551"/>
      <c r="H88" s="551"/>
      <c r="I88" s="551"/>
      <c r="J88" s="551"/>
      <c r="K88" s="550"/>
      <c r="L88" s="551"/>
      <c r="M88" s="551"/>
      <c r="N88" s="551"/>
      <c r="O88" s="551"/>
      <c r="P88" s="550"/>
      <c r="Q88" s="551"/>
      <c r="R88" s="551"/>
      <c r="S88" s="551"/>
      <c r="T88" s="551"/>
      <c r="U88" s="550"/>
      <c r="V88" s="551"/>
      <c r="W88" s="551"/>
      <c r="X88" s="551"/>
      <c r="Y88" s="551"/>
      <c r="Z88" s="550"/>
      <c r="AA88" s="551"/>
      <c r="AB88" s="551"/>
      <c r="AC88" s="551"/>
      <c r="AD88" s="551"/>
      <c r="AE88" s="550"/>
      <c r="AF88" s="551"/>
      <c r="AG88" s="551"/>
      <c r="AH88" s="551"/>
      <c r="AI88" s="551"/>
      <c r="AJ88" s="550"/>
      <c r="AK88" s="551"/>
      <c r="AL88" s="551"/>
      <c r="AM88" s="551"/>
      <c r="AN88" s="551"/>
      <c r="AO88" s="550"/>
      <c r="AP88" s="551"/>
      <c r="AQ88" s="551"/>
      <c r="AR88" s="551"/>
      <c r="AS88" s="551"/>
      <c r="AT88" s="550"/>
      <c r="AU88" s="551"/>
      <c r="AV88" s="551"/>
      <c r="AW88" s="551"/>
      <c r="AX88" s="551"/>
      <c r="AZ88" s="82"/>
      <c r="BA88" s="146"/>
      <c r="BB88" s="69"/>
    </row>
    <row r="89" spans="1:59" x14ac:dyDescent="0.25">
      <c r="A89" s="520" t="s">
        <v>31</v>
      </c>
      <c r="B89" s="520"/>
      <c r="C89" s="521" t="s">
        <v>2034</v>
      </c>
      <c r="D89" s="521"/>
      <c r="E89" s="521"/>
      <c r="F89" s="521"/>
      <c r="G89" s="521"/>
      <c r="H89" s="521"/>
      <c r="I89" s="521"/>
      <c r="J89" s="521"/>
      <c r="K89" s="521"/>
      <c r="L89" s="521"/>
      <c r="M89" s="521"/>
      <c r="N89" s="521"/>
      <c r="O89" s="521"/>
      <c r="P89" s="521"/>
      <c r="Q89" s="521"/>
      <c r="R89" s="521"/>
      <c r="S89" s="521"/>
      <c r="T89" s="521"/>
      <c r="U89" s="521"/>
      <c r="V89" s="521"/>
      <c r="W89" s="521"/>
      <c r="X89" s="521"/>
      <c r="Y89" s="521"/>
      <c r="Z89" s="521"/>
      <c r="AA89" s="521"/>
      <c r="AB89" s="521"/>
      <c r="AC89" s="521"/>
      <c r="AD89" s="521"/>
      <c r="AE89" s="521"/>
      <c r="AF89" s="521"/>
      <c r="AG89" s="521"/>
      <c r="AH89" s="521"/>
      <c r="AI89" s="521"/>
      <c r="AJ89" s="521"/>
      <c r="AK89" s="521"/>
      <c r="AL89" s="521"/>
      <c r="AM89" s="521"/>
      <c r="AN89" s="521"/>
      <c r="AO89" s="521"/>
      <c r="AP89" s="521"/>
      <c r="AQ89" s="521"/>
      <c r="AR89" s="521"/>
      <c r="AS89" s="521"/>
      <c r="AT89" s="521"/>
      <c r="AU89" s="522" t="s">
        <v>2033</v>
      </c>
      <c r="AV89" s="522"/>
      <c r="AW89" s="522"/>
      <c r="AX89" s="522"/>
      <c r="AZ89" s="181" t="str">
        <f>IF(ISNA(VLOOKUP("Agribusiness-"&amp;Agribusiness!A89, 'Measure Codes (Recommended)'!$H$10:$H$29,1,FALSE)),"","&lt;---- Complete this supplemental data sheet table!")</f>
        <v/>
      </c>
      <c r="BA89" s="145"/>
      <c r="BB89" s="69"/>
    </row>
    <row r="90" spans="1:59" x14ac:dyDescent="0.25">
      <c r="A90" s="537" t="s">
        <v>2029</v>
      </c>
      <c r="B90" s="537"/>
      <c r="C90" s="537"/>
      <c r="D90" s="537"/>
      <c r="E90" s="537"/>
      <c r="F90" s="537"/>
      <c r="G90" s="537"/>
      <c r="H90" s="537"/>
      <c r="I90" s="537"/>
      <c r="J90" s="537"/>
      <c r="K90" s="537"/>
      <c r="L90" s="537"/>
      <c r="M90" s="537"/>
      <c r="N90" s="537"/>
      <c r="O90" s="537"/>
      <c r="P90" s="537"/>
      <c r="Q90" s="537"/>
      <c r="R90" s="537" t="s">
        <v>2030</v>
      </c>
      <c r="S90" s="537"/>
      <c r="T90" s="537"/>
      <c r="U90" s="537"/>
      <c r="V90" s="537"/>
      <c r="W90" s="537"/>
      <c r="X90" s="537"/>
      <c r="Y90" s="537"/>
      <c r="Z90" s="537"/>
      <c r="AA90" s="537"/>
      <c r="AB90" s="537"/>
      <c r="AC90" s="537"/>
      <c r="AD90" s="537"/>
      <c r="AE90" s="537"/>
      <c r="AF90" s="537"/>
      <c r="AG90" s="537"/>
      <c r="AH90" s="537" t="s">
        <v>2031</v>
      </c>
      <c r="AI90" s="537"/>
      <c r="AJ90" s="537"/>
      <c r="AK90" s="537"/>
      <c r="AL90" s="537"/>
      <c r="AM90" s="537"/>
      <c r="AN90" s="537"/>
      <c r="AO90" s="537"/>
      <c r="AP90" s="537"/>
      <c r="AQ90" s="537"/>
      <c r="AR90" s="537"/>
      <c r="AS90" s="537"/>
      <c r="AT90" s="537"/>
      <c r="AU90" s="537"/>
      <c r="AV90" s="537"/>
      <c r="AW90" s="537"/>
      <c r="AX90" s="537"/>
      <c r="AZ90" s="82"/>
      <c r="BA90" s="146"/>
      <c r="BB90" s="69"/>
    </row>
    <row r="91" spans="1:59" x14ac:dyDescent="0.25">
      <c r="A91" s="538" t="s">
        <v>2032</v>
      </c>
      <c r="B91" s="539"/>
      <c r="C91" s="539"/>
      <c r="D91" s="539"/>
      <c r="E91" s="539"/>
      <c r="F91" s="539"/>
      <c r="G91" s="539"/>
      <c r="H91" s="539"/>
      <c r="I91" s="539"/>
      <c r="J91" s="539"/>
      <c r="K91" s="539"/>
      <c r="L91" s="539"/>
      <c r="M91" s="539"/>
      <c r="N91" s="539"/>
      <c r="O91" s="539"/>
      <c r="P91" s="539"/>
      <c r="Q91" s="539"/>
      <c r="R91" s="540">
        <v>100</v>
      </c>
      <c r="S91" s="540"/>
      <c r="T91" s="540"/>
      <c r="U91" s="540"/>
      <c r="V91" s="540"/>
      <c r="W91" s="540"/>
      <c r="X91" s="540"/>
      <c r="Y91" s="540"/>
      <c r="Z91" s="540"/>
      <c r="AA91" s="540"/>
      <c r="AB91" s="540"/>
      <c r="AC91" s="540"/>
      <c r="AD91" s="540"/>
      <c r="AE91" s="540"/>
      <c r="AF91" s="540"/>
      <c r="AG91" s="540"/>
      <c r="AH91" s="540">
        <v>110</v>
      </c>
      <c r="AI91" s="540"/>
      <c r="AJ91" s="540"/>
      <c r="AK91" s="540"/>
      <c r="AL91" s="540"/>
      <c r="AM91" s="540"/>
      <c r="AN91" s="540"/>
      <c r="AO91" s="540"/>
      <c r="AP91" s="540"/>
      <c r="AQ91" s="540"/>
      <c r="AR91" s="540"/>
      <c r="AS91" s="540"/>
      <c r="AT91" s="540"/>
      <c r="AU91" s="540"/>
      <c r="AV91" s="540"/>
      <c r="AW91" s="540"/>
      <c r="AX91" s="541"/>
      <c r="AZ91" s="82"/>
      <c r="BA91" s="146"/>
      <c r="BB91" s="69"/>
    </row>
    <row r="92" spans="1:59" x14ac:dyDescent="0.25">
      <c r="A92" s="542"/>
      <c r="B92" s="543"/>
      <c r="C92" s="543"/>
      <c r="D92" s="543"/>
      <c r="E92" s="543"/>
      <c r="F92" s="543"/>
      <c r="G92" s="543"/>
      <c r="H92" s="543"/>
      <c r="I92" s="543"/>
      <c r="J92" s="543"/>
      <c r="K92" s="543"/>
      <c r="L92" s="543"/>
      <c r="M92" s="543"/>
      <c r="N92" s="543"/>
      <c r="O92" s="543"/>
      <c r="P92" s="543"/>
      <c r="Q92" s="543"/>
      <c r="R92" s="544"/>
      <c r="S92" s="544"/>
      <c r="T92" s="544"/>
      <c r="U92" s="544"/>
      <c r="V92" s="544"/>
      <c r="W92" s="544"/>
      <c r="X92" s="544"/>
      <c r="Y92" s="544"/>
      <c r="Z92" s="544"/>
      <c r="AA92" s="544"/>
      <c r="AB92" s="544"/>
      <c r="AC92" s="544"/>
      <c r="AD92" s="544"/>
      <c r="AE92" s="544"/>
      <c r="AF92" s="544"/>
      <c r="AG92" s="544"/>
      <c r="AH92" s="544"/>
      <c r="AI92" s="544"/>
      <c r="AJ92" s="544"/>
      <c r="AK92" s="544"/>
      <c r="AL92" s="544"/>
      <c r="AM92" s="544"/>
      <c r="AN92" s="544"/>
      <c r="AO92" s="544"/>
      <c r="AP92" s="544"/>
      <c r="AQ92" s="544"/>
      <c r="AR92" s="544"/>
      <c r="AS92" s="544"/>
      <c r="AT92" s="544"/>
      <c r="AU92" s="544"/>
      <c r="AV92" s="544"/>
      <c r="AW92" s="544"/>
      <c r="AX92" s="545"/>
      <c r="AZ92" s="82"/>
      <c r="BB92" s="69"/>
    </row>
    <row r="93" spans="1:59" ht="14.1" customHeight="1" x14ac:dyDescent="0.25">
      <c r="A93" s="546"/>
      <c r="B93" s="547"/>
      <c r="C93" s="547"/>
      <c r="D93" s="547"/>
      <c r="E93" s="547"/>
      <c r="F93" s="547"/>
      <c r="G93" s="547"/>
      <c r="H93" s="547"/>
      <c r="I93" s="547"/>
      <c r="J93" s="547"/>
      <c r="K93" s="547"/>
      <c r="L93" s="547"/>
      <c r="M93" s="547"/>
      <c r="N93" s="547"/>
      <c r="O93" s="547"/>
      <c r="P93" s="547"/>
      <c r="Q93" s="547"/>
      <c r="R93" s="548"/>
      <c r="S93" s="548"/>
      <c r="T93" s="548"/>
      <c r="U93" s="548"/>
      <c r="V93" s="548"/>
      <c r="W93" s="548"/>
      <c r="X93" s="548"/>
      <c r="Y93" s="548"/>
      <c r="Z93" s="548"/>
      <c r="AA93" s="548"/>
      <c r="AB93" s="548"/>
      <c r="AC93" s="548"/>
      <c r="AD93" s="548"/>
      <c r="AE93" s="548"/>
      <c r="AF93" s="548"/>
      <c r="AG93" s="548"/>
      <c r="AH93" s="548"/>
      <c r="AI93" s="548"/>
      <c r="AJ93" s="548"/>
      <c r="AK93" s="548"/>
      <c r="AL93" s="548"/>
      <c r="AM93" s="548"/>
      <c r="AN93" s="548"/>
      <c r="AO93" s="548"/>
      <c r="AP93" s="548"/>
      <c r="AQ93" s="548"/>
      <c r="AR93" s="548"/>
      <c r="AS93" s="548"/>
      <c r="AT93" s="548"/>
      <c r="AU93" s="548"/>
      <c r="AV93" s="548"/>
      <c r="AW93" s="548"/>
      <c r="AX93" s="549"/>
      <c r="AZ93" s="82"/>
      <c r="BA93" s="146"/>
      <c r="BB93" s="69"/>
    </row>
    <row r="94" spans="1:59" ht="14.1" customHeight="1" x14ac:dyDescent="0.25">
      <c r="A94" s="520" t="s">
        <v>2074</v>
      </c>
      <c r="B94" s="520"/>
      <c r="C94" s="521" t="s">
        <v>2035</v>
      </c>
      <c r="D94" s="521"/>
      <c r="E94" s="521"/>
      <c r="F94" s="521"/>
      <c r="G94" s="521"/>
      <c r="H94" s="521"/>
      <c r="I94" s="521"/>
      <c r="J94" s="521"/>
      <c r="K94" s="521"/>
      <c r="L94" s="521"/>
      <c r="M94" s="521"/>
      <c r="N94" s="521"/>
      <c r="O94" s="521"/>
      <c r="P94" s="521"/>
      <c r="Q94" s="521"/>
      <c r="R94" s="521"/>
      <c r="S94" s="521"/>
      <c r="T94" s="521"/>
      <c r="U94" s="521"/>
      <c r="V94" s="521"/>
      <c r="W94" s="521"/>
      <c r="X94" s="521"/>
      <c r="Y94" s="521"/>
      <c r="Z94" s="521"/>
      <c r="AA94" s="521"/>
      <c r="AB94" s="521"/>
      <c r="AC94" s="521"/>
      <c r="AD94" s="521"/>
      <c r="AE94" s="521"/>
      <c r="AF94" s="521"/>
      <c r="AG94" s="521"/>
      <c r="AH94" s="521"/>
      <c r="AI94" s="521"/>
      <c r="AJ94" s="521"/>
      <c r="AK94" s="521"/>
      <c r="AL94" s="521"/>
      <c r="AM94" s="521"/>
      <c r="AN94" s="521"/>
      <c r="AO94" s="521"/>
      <c r="AP94" s="521"/>
      <c r="AQ94" s="521"/>
      <c r="AR94" s="521"/>
      <c r="AS94" s="521"/>
      <c r="AT94" s="521"/>
      <c r="AU94" s="522" t="s">
        <v>2033</v>
      </c>
      <c r="AV94" s="522"/>
      <c r="AW94" s="522"/>
      <c r="AX94" s="522"/>
      <c r="AZ94" s="181" t="str">
        <f>IF(ISNA(VLOOKUP("Agribusiness-F1 &amp; F2", 'Measure Codes (Recommended)'!$H$10:$H$29,1,FALSE)),"","&lt;---- Complete this supplemental data sheet table!")</f>
        <v/>
      </c>
      <c r="BA94" s="145"/>
      <c r="BB94" s="69"/>
    </row>
    <row r="95" spans="1:59" ht="14.1" customHeight="1" x14ac:dyDescent="0.25">
      <c r="A95" s="537" t="s">
        <v>2036</v>
      </c>
      <c r="B95" s="537"/>
      <c r="C95" s="537"/>
      <c r="D95" s="537"/>
      <c r="E95" s="537"/>
      <c r="F95" s="537" t="s">
        <v>2037</v>
      </c>
      <c r="G95" s="537"/>
      <c r="H95" s="537"/>
      <c r="I95" s="537"/>
      <c r="J95" s="537" t="s">
        <v>2038</v>
      </c>
      <c r="K95" s="537"/>
      <c r="L95" s="537"/>
      <c r="M95" s="537"/>
      <c r="N95" s="537"/>
      <c r="O95" s="537" t="s">
        <v>2039</v>
      </c>
      <c r="P95" s="537"/>
      <c r="Q95" s="537"/>
      <c r="R95" s="537"/>
      <c r="S95" s="537"/>
      <c r="T95" s="537" t="s">
        <v>2040</v>
      </c>
      <c r="U95" s="537"/>
      <c r="V95" s="537"/>
      <c r="W95" s="537"/>
      <c r="X95" s="537"/>
      <c r="Y95" s="537" t="s">
        <v>2041</v>
      </c>
      <c r="Z95" s="537"/>
      <c r="AA95" s="537"/>
      <c r="AB95" s="537"/>
      <c r="AC95" s="537"/>
      <c r="AD95" s="537" t="s">
        <v>2042</v>
      </c>
      <c r="AE95" s="537"/>
      <c r="AF95" s="537"/>
      <c r="AG95" s="537"/>
      <c r="AH95" s="537" t="s">
        <v>2043</v>
      </c>
      <c r="AI95" s="537"/>
      <c r="AJ95" s="537"/>
      <c r="AK95" s="537"/>
      <c r="AL95" s="537" t="s">
        <v>2044</v>
      </c>
      <c r="AM95" s="537"/>
      <c r="AN95" s="537"/>
      <c r="AO95" s="537"/>
      <c r="AP95" s="537"/>
      <c r="AQ95" s="537" t="s">
        <v>2045</v>
      </c>
      <c r="AR95" s="537"/>
      <c r="AS95" s="537"/>
      <c r="AT95" s="537"/>
      <c r="AU95" s="537"/>
      <c r="AV95" s="537"/>
      <c r="AW95" s="537"/>
      <c r="AX95" s="537"/>
      <c r="AZ95" s="82"/>
      <c r="BA95" s="146"/>
      <c r="BB95" s="69"/>
    </row>
    <row r="96" spans="1:59" x14ac:dyDescent="0.25">
      <c r="A96" s="537"/>
      <c r="B96" s="537"/>
      <c r="C96" s="537"/>
      <c r="D96" s="537"/>
      <c r="E96" s="537"/>
      <c r="F96" s="537"/>
      <c r="G96" s="537"/>
      <c r="H96" s="537"/>
      <c r="I96" s="537"/>
      <c r="J96" s="537"/>
      <c r="K96" s="537"/>
      <c r="L96" s="537"/>
      <c r="M96" s="537"/>
      <c r="N96" s="537"/>
      <c r="O96" s="537"/>
      <c r="P96" s="537"/>
      <c r="Q96" s="537"/>
      <c r="R96" s="537"/>
      <c r="S96" s="537"/>
      <c r="T96" s="537"/>
      <c r="U96" s="537"/>
      <c r="V96" s="537"/>
      <c r="W96" s="537"/>
      <c r="X96" s="537"/>
      <c r="Y96" s="537"/>
      <c r="Z96" s="537"/>
      <c r="AA96" s="537"/>
      <c r="AB96" s="537"/>
      <c r="AC96" s="537"/>
      <c r="AD96" s="537"/>
      <c r="AE96" s="537"/>
      <c r="AF96" s="537"/>
      <c r="AG96" s="537"/>
      <c r="AH96" s="537"/>
      <c r="AI96" s="537"/>
      <c r="AJ96" s="537"/>
      <c r="AK96" s="537"/>
      <c r="AL96" s="537"/>
      <c r="AM96" s="537"/>
      <c r="AN96" s="537"/>
      <c r="AO96" s="537"/>
      <c r="AP96" s="537"/>
      <c r="AQ96" s="537"/>
      <c r="AR96" s="537"/>
      <c r="AS96" s="537"/>
      <c r="AT96" s="537"/>
      <c r="AU96" s="537"/>
      <c r="AV96" s="537"/>
      <c r="AW96" s="537"/>
      <c r="AX96" s="537"/>
      <c r="AZ96" s="82"/>
      <c r="BA96" s="146"/>
      <c r="BB96" s="69"/>
    </row>
    <row r="97" spans="1:54" x14ac:dyDescent="0.25">
      <c r="A97" s="537"/>
      <c r="B97" s="537"/>
      <c r="C97" s="537"/>
      <c r="D97" s="537"/>
      <c r="E97" s="537"/>
      <c r="F97" s="537"/>
      <c r="G97" s="537"/>
      <c r="H97" s="537"/>
      <c r="I97" s="537"/>
      <c r="J97" s="537"/>
      <c r="K97" s="537"/>
      <c r="L97" s="537"/>
      <c r="M97" s="537"/>
      <c r="N97" s="537"/>
      <c r="O97" s="537"/>
      <c r="P97" s="537"/>
      <c r="Q97" s="537"/>
      <c r="R97" s="537"/>
      <c r="S97" s="537"/>
      <c r="T97" s="537"/>
      <c r="U97" s="537"/>
      <c r="V97" s="537"/>
      <c r="W97" s="537"/>
      <c r="X97" s="537"/>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7"/>
      <c r="AZ97" s="82"/>
      <c r="BA97" s="146"/>
      <c r="BB97" s="69"/>
    </row>
    <row r="98" spans="1:54" x14ac:dyDescent="0.25">
      <c r="A98" s="535" t="s">
        <v>2046</v>
      </c>
      <c r="B98" s="535"/>
      <c r="C98" s="535"/>
      <c r="D98" s="535"/>
      <c r="E98" s="536"/>
      <c r="F98" s="533">
        <v>700</v>
      </c>
      <c r="G98" s="534"/>
      <c r="H98" s="534"/>
      <c r="I98" s="534"/>
      <c r="J98" s="533">
        <v>40</v>
      </c>
      <c r="K98" s="534"/>
      <c r="L98" s="534"/>
      <c r="M98" s="534"/>
      <c r="N98" s="534"/>
      <c r="O98" s="533">
        <v>625</v>
      </c>
      <c r="P98" s="534"/>
      <c r="Q98" s="534"/>
      <c r="R98" s="534"/>
      <c r="S98" s="534"/>
      <c r="T98" s="533">
        <v>40</v>
      </c>
      <c r="U98" s="534"/>
      <c r="V98" s="534"/>
      <c r="W98" s="534"/>
      <c r="X98" s="534"/>
      <c r="Y98" s="533">
        <v>500</v>
      </c>
      <c r="Z98" s="534"/>
      <c r="AA98" s="534"/>
      <c r="AB98" s="534"/>
      <c r="AC98" s="534"/>
      <c r="AD98" s="533">
        <v>16</v>
      </c>
      <c r="AE98" s="534"/>
      <c r="AF98" s="534"/>
      <c r="AG98" s="534"/>
      <c r="AH98" s="533">
        <v>500</v>
      </c>
      <c r="AI98" s="534"/>
      <c r="AJ98" s="534"/>
      <c r="AK98" s="534"/>
      <c r="AL98" s="533">
        <v>136</v>
      </c>
      <c r="AM98" s="534"/>
      <c r="AN98" s="534"/>
      <c r="AO98" s="534"/>
      <c r="AP98" s="534"/>
      <c r="AQ98" s="533">
        <v>100</v>
      </c>
      <c r="AR98" s="534"/>
      <c r="AS98" s="534"/>
      <c r="AT98" s="534"/>
      <c r="AU98" s="534"/>
      <c r="AV98" s="534"/>
      <c r="AW98" s="534"/>
      <c r="AX98" s="534"/>
      <c r="AZ98" s="82"/>
      <c r="BA98" s="146"/>
      <c r="BB98" s="69"/>
    </row>
    <row r="99" spans="1:54" x14ac:dyDescent="0.25">
      <c r="A99" s="529"/>
      <c r="B99" s="529"/>
      <c r="C99" s="529"/>
      <c r="D99" s="529"/>
      <c r="E99" s="530"/>
      <c r="F99" s="531"/>
      <c r="G99" s="529"/>
      <c r="H99" s="529"/>
      <c r="I99" s="529"/>
      <c r="J99" s="531"/>
      <c r="K99" s="529"/>
      <c r="L99" s="529"/>
      <c r="M99" s="529"/>
      <c r="N99" s="529"/>
      <c r="O99" s="531"/>
      <c r="P99" s="529"/>
      <c r="Q99" s="529"/>
      <c r="R99" s="529"/>
      <c r="S99" s="529"/>
      <c r="T99" s="531"/>
      <c r="U99" s="529"/>
      <c r="V99" s="529"/>
      <c r="W99" s="529"/>
      <c r="X99" s="529"/>
      <c r="Y99" s="531"/>
      <c r="Z99" s="529"/>
      <c r="AA99" s="529"/>
      <c r="AB99" s="529"/>
      <c r="AC99" s="529"/>
      <c r="AD99" s="531"/>
      <c r="AE99" s="529"/>
      <c r="AF99" s="529"/>
      <c r="AG99" s="529"/>
      <c r="AH99" s="531"/>
      <c r="AI99" s="529"/>
      <c r="AJ99" s="529"/>
      <c r="AK99" s="529"/>
      <c r="AL99" s="531"/>
      <c r="AM99" s="529"/>
      <c r="AN99" s="529"/>
      <c r="AO99" s="529"/>
      <c r="AP99" s="529"/>
      <c r="AQ99" s="531"/>
      <c r="AR99" s="529"/>
      <c r="AS99" s="529"/>
      <c r="AT99" s="529"/>
      <c r="AU99" s="529"/>
      <c r="AV99" s="529"/>
      <c r="AW99" s="529"/>
      <c r="AX99" s="529"/>
      <c r="AZ99" s="82"/>
      <c r="BA99" s="146"/>
      <c r="BB99" s="69"/>
    </row>
    <row r="100" spans="1:54" x14ac:dyDescent="0.25">
      <c r="A100" s="528"/>
      <c r="B100" s="528"/>
      <c r="C100" s="528"/>
      <c r="D100" s="528"/>
      <c r="E100" s="532"/>
      <c r="F100" s="527"/>
      <c r="G100" s="528"/>
      <c r="H100" s="528"/>
      <c r="I100" s="528"/>
      <c r="J100" s="527"/>
      <c r="K100" s="528"/>
      <c r="L100" s="528"/>
      <c r="M100" s="528"/>
      <c r="N100" s="528"/>
      <c r="O100" s="527"/>
      <c r="P100" s="528"/>
      <c r="Q100" s="528"/>
      <c r="R100" s="528"/>
      <c r="S100" s="528"/>
      <c r="T100" s="527"/>
      <c r="U100" s="528"/>
      <c r="V100" s="528"/>
      <c r="W100" s="528"/>
      <c r="X100" s="528"/>
      <c r="Y100" s="527"/>
      <c r="Z100" s="528"/>
      <c r="AA100" s="528"/>
      <c r="AB100" s="528"/>
      <c r="AC100" s="528"/>
      <c r="AD100" s="527"/>
      <c r="AE100" s="528"/>
      <c r="AF100" s="528"/>
      <c r="AG100" s="528"/>
      <c r="AH100" s="527"/>
      <c r="AI100" s="528"/>
      <c r="AJ100" s="528"/>
      <c r="AK100" s="528"/>
      <c r="AL100" s="527"/>
      <c r="AM100" s="528"/>
      <c r="AN100" s="528"/>
      <c r="AO100" s="528"/>
      <c r="AP100" s="528"/>
      <c r="AQ100" s="527"/>
      <c r="AR100" s="528"/>
      <c r="AS100" s="528"/>
      <c r="AT100" s="528"/>
      <c r="AU100" s="528"/>
      <c r="AV100" s="528"/>
      <c r="AW100" s="528"/>
      <c r="AX100" s="528"/>
      <c r="AZ100" s="82"/>
      <c r="BB100" s="69"/>
    </row>
    <row r="101" spans="1:54" ht="14.1" customHeight="1" x14ac:dyDescent="0.25">
      <c r="A101" s="529"/>
      <c r="B101" s="529"/>
      <c r="C101" s="529"/>
      <c r="D101" s="529"/>
      <c r="E101" s="530"/>
      <c r="F101" s="531"/>
      <c r="G101" s="529"/>
      <c r="H101" s="529"/>
      <c r="I101" s="529"/>
      <c r="J101" s="531"/>
      <c r="K101" s="529"/>
      <c r="L101" s="529"/>
      <c r="M101" s="529"/>
      <c r="N101" s="529"/>
      <c r="O101" s="531"/>
      <c r="P101" s="529"/>
      <c r="Q101" s="529"/>
      <c r="R101" s="529"/>
      <c r="S101" s="529"/>
      <c r="T101" s="531"/>
      <c r="U101" s="529"/>
      <c r="V101" s="529"/>
      <c r="W101" s="529"/>
      <c r="X101" s="529"/>
      <c r="Y101" s="531"/>
      <c r="Z101" s="529"/>
      <c r="AA101" s="529"/>
      <c r="AB101" s="529"/>
      <c r="AC101" s="529"/>
      <c r="AD101" s="531"/>
      <c r="AE101" s="529"/>
      <c r="AF101" s="529"/>
      <c r="AG101" s="529"/>
      <c r="AH101" s="531"/>
      <c r="AI101" s="529"/>
      <c r="AJ101" s="529"/>
      <c r="AK101" s="529"/>
      <c r="AL101" s="531"/>
      <c r="AM101" s="529"/>
      <c r="AN101" s="529"/>
      <c r="AO101" s="529"/>
      <c r="AP101" s="529"/>
      <c r="AQ101" s="531"/>
      <c r="AR101" s="529"/>
      <c r="AS101" s="529"/>
      <c r="AT101" s="529"/>
      <c r="AU101" s="529"/>
      <c r="AV101" s="529"/>
      <c r="AW101" s="529"/>
      <c r="AX101" s="529"/>
      <c r="AZ101" s="82"/>
      <c r="BA101" s="146"/>
      <c r="BB101" s="69"/>
    </row>
    <row r="102" spans="1:54" ht="14.1" customHeight="1" x14ac:dyDescent="0.25">
      <c r="A102" s="520" t="s">
        <v>2075</v>
      </c>
      <c r="B102" s="520"/>
      <c r="C102" s="521" t="s">
        <v>2035</v>
      </c>
      <c r="D102" s="521"/>
      <c r="E102" s="521"/>
      <c r="F102" s="521"/>
      <c r="G102" s="521"/>
      <c r="H102" s="521"/>
      <c r="I102" s="521"/>
      <c r="J102" s="521"/>
      <c r="K102" s="521"/>
      <c r="L102" s="521"/>
      <c r="M102" s="521"/>
      <c r="N102" s="521"/>
      <c r="O102" s="521"/>
      <c r="P102" s="521"/>
      <c r="Q102" s="521"/>
      <c r="R102" s="521"/>
      <c r="S102" s="521"/>
      <c r="T102" s="521"/>
      <c r="U102" s="521"/>
      <c r="V102" s="521"/>
      <c r="W102" s="521"/>
      <c r="X102" s="521"/>
      <c r="Y102" s="521"/>
      <c r="Z102" s="521"/>
      <c r="AA102" s="521"/>
      <c r="AB102" s="521"/>
      <c r="AC102" s="521"/>
      <c r="AD102" s="521"/>
      <c r="AE102" s="521"/>
      <c r="AF102" s="521"/>
      <c r="AG102" s="521"/>
      <c r="AH102" s="521"/>
      <c r="AI102" s="521"/>
      <c r="AJ102" s="521"/>
      <c r="AK102" s="521"/>
      <c r="AL102" s="521"/>
      <c r="AM102" s="521"/>
      <c r="AN102" s="521"/>
      <c r="AO102" s="521"/>
      <c r="AP102" s="521"/>
      <c r="AQ102" s="521"/>
      <c r="AR102" s="521"/>
      <c r="AS102" s="521"/>
      <c r="AT102" s="522" t="s">
        <v>2033</v>
      </c>
      <c r="AU102" s="522"/>
      <c r="AV102" s="522"/>
      <c r="AW102" s="522"/>
      <c r="AX102" s="522"/>
      <c r="AZ102" s="181" t="str">
        <f>IF(ISNA(VLOOKUP("Agribusiness-F1 &amp; F2", 'Measure Codes (Recommended)'!$H$10:$H$29,1,FALSE)),"","&lt;---- Complete this supplemental data sheet table!")</f>
        <v/>
      </c>
      <c r="BA102" s="145"/>
      <c r="BB102" s="69"/>
    </row>
    <row r="103" spans="1:54" x14ac:dyDescent="0.25">
      <c r="A103" s="523" t="s">
        <v>2047</v>
      </c>
      <c r="B103" s="523"/>
      <c r="C103" s="523"/>
      <c r="D103" s="523"/>
      <c r="E103" s="523"/>
      <c r="F103" s="523"/>
      <c r="G103" s="523" t="s">
        <v>2048</v>
      </c>
      <c r="H103" s="523"/>
      <c r="I103" s="523"/>
      <c r="J103" s="523"/>
      <c r="K103" s="523"/>
      <c r="L103" s="523"/>
      <c r="M103" s="523"/>
      <c r="N103" s="523"/>
      <c r="O103" s="523"/>
      <c r="P103" s="524" t="s">
        <v>2049</v>
      </c>
      <c r="Q103" s="524"/>
      <c r="R103" s="524"/>
      <c r="S103" s="524"/>
      <c r="T103" s="524"/>
      <c r="U103" s="524"/>
      <c r="V103" s="524"/>
      <c r="W103" s="524" t="s">
        <v>2050</v>
      </c>
      <c r="X103" s="524"/>
      <c r="Y103" s="524"/>
      <c r="Z103" s="524"/>
      <c r="AA103" s="524"/>
      <c r="AB103" s="524"/>
      <c r="AC103" s="524"/>
      <c r="AD103" s="524"/>
      <c r="AE103" s="524" t="s">
        <v>2051</v>
      </c>
      <c r="AF103" s="524"/>
      <c r="AG103" s="524"/>
      <c r="AH103" s="526" t="s">
        <v>2052</v>
      </c>
      <c r="AI103" s="526"/>
      <c r="AJ103" s="526"/>
      <c r="AK103" s="526"/>
      <c r="AL103" s="526"/>
      <c r="AM103" s="524" t="s">
        <v>2053</v>
      </c>
      <c r="AN103" s="524"/>
      <c r="AO103" s="524"/>
      <c r="AP103" s="524"/>
      <c r="AQ103" s="526" t="s">
        <v>2054</v>
      </c>
      <c r="AR103" s="526"/>
      <c r="AS103" s="526"/>
      <c r="AT103" s="526"/>
      <c r="AU103" s="526"/>
      <c r="AV103" s="526"/>
      <c r="AW103" s="526"/>
      <c r="AX103" s="526"/>
      <c r="AZ103" s="82"/>
      <c r="BA103" s="146"/>
      <c r="BB103" s="69"/>
    </row>
    <row r="104" spans="1:54" x14ac:dyDescent="0.25">
      <c r="A104" s="523"/>
      <c r="B104" s="523"/>
      <c r="C104" s="523"/>
      <c r="D104" s="523"/>
      <c r="E104" s="523"/>
      <c r="F104" s="523"/>
      <c r="G104" s="523"/>
      <c r="H104" s="523"/>
      <c r="I104" s="523"/>
      <c r="J104" s="523"/>
      <c r="K104" s="523"/>
      <c r="L104" s="523"/>
      <c r="M104" s="523"/>
      <c r="N104" s="523"/>
      <c r="O104" s="523"/>
      <c r="P104" s="525"/>
      <c r="Q104" s="525"/>
      <c r="R104" s="525"/>
      <c r="S104" s="525"/>
      <c r="T104" s="525"/>
      <c r="U104" s="525"/>
      <c r="V104" s="525"/>
      <c r="W104" s="524"/>
      <c r="X104" s="524"/>
      <c r="Y104" s="524"/>
      <c r="Z104" s="524"/>
      <c r="AA104" s="524"/>
      <c r="AB104" s="524"/>
      <c r="AC104" s="524"/>
      <c r="AD104" s="524"/>
      <c r="AE104" s="524"/>
      <c r="AF104" s="524"/>
      <c r="AG104" s="524"/>
      <c r="AH104" s="526"/>
      <c r="AI104" s="526"/>
      <c r="AJ104" s="526"/>
      <c r="AK104" s="526"/>
      <c r="AL104" s="526"/>
      <c r="AM104" s="524"/>
      <c r="AN104" s="524"/>
      <c r="AO104" s="524"/>
      <c r="AP104" s="524"/>
      <c r="AQ104" s="526"/>
      <c r="AR104" s="526"/>
      <c r="AS104" s="526"/>
      <c r="AT104" s="526"/>
      <c r="AU104" s="526"/>
      <c r="AV104" s="526"/>
      <c r="AW104" s="526"/>
      <c r="AX104" s="526"/>
      <c r="AZ104" s="82"/>
      <c r="BA104" s="146"/>
      <c r="BB104" s="69"/>
    </row>
    <row r="105" spans="1:54" x14ac:dyDescent="0.25">
      <c r="A105" s="410" t="s">
        <v>27</v>
      </c>
      <c r="B105" s="410"/>
      <c r="C105" s="410"/>
      <c r="D105" s="410"/>
      <c r="E105" s="410"/>
      <c r="F105" s="411"/>
      <c r="G105" s="149"/>
      <c r="H105" s="472" t="s">
        <v>2055</v>
      </c>
      <c r="I105" s="473"/>
      <c r="J105" s="474"/>
      <c r="K105" s="89" t="s">
        <v>2056</v>
      </c>
      <c r="L105" s="475" t="s">
        <v>2057</v>
      </c>
      <c r="M105" s="476"/>
      <c r="N105" s="476"/>
      <c r="O105" s="477"/>
      <c r="P105" s="111" t="s">
        <v>2056</v>
      </c>
      <c r="Q105" s="478" t="s">
        <v>2058</v>
      </c>
      <c r="R105" s="479"/>
      <c r="S105" s="479"/>
      <c r="T105" s="479"/>
      <c r="U105" s="479"/>
      <c r="V105" s="480"/>
      <c r="W105" s="128"/>
      <c r="X105" s="481" t="s">
        <v>2059</v>
      </c>
      <c r="Y105" s="482"/>
      <c r="Z105" s="482"/>
      <c r="AA105" s="482"/>
      <c r="AB105" s="482"/>
      <c r="AC105" s="482"/>
      <c r="AD105" s="483"/>
      <c r="AE105" s="513">
        <v>800</v>
      </c>
      <c r="AF105" s="513"/>
      <c r="AG105" s="513"/>
      <c r="AH105" s="513">
        <v>100</v>
      </c>
      <c r="AI105" s="513"/>
      <c r="AJ105" s="513"/>
      <c r="AK105" s="513"/>
      <c r="AL105" s="513"/>
      <c r="AM105" s="513">
        <v>150</v>
      </c>
      <c r="AN105" s="513"/>
      <c r="AO105" s="513"/>
      <c r="AP105" s="513"/>
      <c r="AQ105" s="513" t="s">
        <v>2060</v>
      </c>
      <c r="AR105" s="513"/>
      <c r="AS105" s="513"/>
      <c r="AT105" s="513"/>
      <c r="AU105" s="513"/>
      <c r="AV105" s="513"/>
      <c r="AW105" s="513"/>
      <c r="AX105" s="515"/>
      <c r="AZ105" s="82"/>
      <c r="BA105" s="146"/>
      <c r="BB105" s="69"/>
    </row>
    <row r="106" spans="1:54" x14ac:dyDescent="0.25">
      <c r="A106" s="410"/>
      <c r="B106" s="410"/>
      <c r="C106" s="410"/>
      <c r="D106" s="410"/>
      <c r="E106" s="410"/>
      <c r="F106" s="411"/>
      <c r="G106" s="150"/>
      <c r="H106" s="486" t="s">
        <v>2061</v>
      </c>
      <c r="I106" s="487"/>
      <c r="J106" s="488"/>
      <c r="K106" s="90"/>
      <c r="L106" s="489" t="s">
        <v>2062</v>
      </c>
      <c r="M106" s="490"/>
      <c r="N106" s="490"/>
      <c r="O106" s="491"/>
      <c r="P106" s="112"/>
      <c r="Q106" s="489" t="s">
        <v>2063</v>
      </c>
      <c r="R106" s="490"/>
      <c r="S106" s="490"/>
      <c r="T106" s="490"/>
      <c r="U106" s="490"/>
      <c r="V106" s="491"/>
      <c r="W106" s="129" t="s">
        <v>2056</v>
      </c>
      <c r="X106" s="492" t="s">
        <v>2064</v>
      </c>
      <c r="Y106" s="493"/>
      <c r="Z106" s="493"/>
      <c r="AA106" s="493"/>
      <c r="AB106" s="493"/>
      <c r="AC106" s="493"/>
      <c r="AD106" s="494"/>
      <c r="AE106" s="513"/>
      <c r="AF106" s="513"/>
      <c r="AG106" s="513"/>
      <c r="AH106" s="513"/>
      <c r="AI106" s="513"/>
      <c r="AJ106" s="513"/>
      <c r="AK106" s="513"/>
      <c r="AL106" s="513"/>
      <c r="AM106" s="513"/>
      <c r="AN106" s="513"/>
      <c r="AO106" s="513"/>
      <c r="AP106" s="513"/>
      <c r="AQ106" s="513"/>
      <c r="AR106" s="513"/>
      <c r="AS106" s="513"/>
      <c r="AT106" s="513"/>
      <c r="AU106" s="513"/>
      <c r="AV106" s="513"/>
      <c r="AW106" s="513"/>
      <c r="AX106" s="515"/>
      <c r="AZ106" s="82"/>
      <c r="BA106" s="146"/>
      <c r="BB106" s="69"/>
    </row>
    <row r="107" spans="1:54" x14ac:dyDescent="0.25">
      <c r="A107" s="410"/>
      <c r="B107" s="410"/>
      <c r="C107" s="410"/>
      <c r="D107" s="410"/>
      <c r="E107" s="410"/>
      <c r="F107" s="411"/>
      <c r="G107" s="151"/>
      <c r="H107" s="486" t="s">
        <v>2065</v>
      </c>
      <c r="I107" s="487"/>
      <c r="J107" s="487"/>
      <c r="K107" s="473"/>
      <c r="L107" s="487"/>
      <c r="M107" s="487"/>
      <c r="N107" s="487"/>
      <c r="O107" s="495"/>
      <c r="P107" s="112"/>
      <c r="Q107" s="496" t="s">
        <v>2066</v>
      </c>
      <c r="R107" s="497"/>
      <c r="S107" s="497"/>
      <c r="T107" s="497"/>
      <c r="U107" s="497"/>
      <c r="V107" s="498"/>
      <c r="W107" s="129"/>
      <c r="X107" s="492" t="s">
        <v>2067</v>
      </c>
      <c r="Y107" s="493"/>
      <c r="Z107" s="499"/>
      <c r="AA107" s="517"/>
      <c r="AB107" s="518"/>
      <c r="AC107" s="518"/>
      <c r="AD107" s="519"/>
      <c r="AE107" s="513"/>
      <c r="AF107" s="513"/>
      <c r="AG107" s="513"/>
      <c r="AH107" s="513"/>
      <c r="AI107" s="513"/>
      <c r="AJ107" s="513"/>
      <c r="AK107" s="513"/>
      <c r="AL107" s="513"/>
      <c r="AM107" s="513"/>
      <c r="AN107" s="513"/>
      <c r="AO107" s="513"/>
      <c r="AP107" s="513"/>
      <c r="AQ107" s="513"/>
      <c r="AR107" s="513"/>
      <c r="AS107" s="513"/>
      <c r="AT107" s="513"/>
      <c r="AU107" s="513"/>
      <c r="AV107" s="513"/>
      <c r="AW107" s="513"/>
      <c r="AX107" s="515"/>
      <c r="AZ107" s="82"/>
    </row>
    <row r="108" spans="1:54" x14ac:dyDescent="0.25">
      <c r="A108" s="511"/>
      <c r="B108" s="511"/>
      <c r="C108" s="511"/>
      <c r="D108" s="511"/>
      <c r="E108" s="511"/>
      <c r="F108" s="512"/>
      <c r="G108" s="102"/>
      <c r="H108" s="503" t="s">
        <v>2068</v>
      </c>
      <c r="I108" s="504"/>
      <c r="J108" s="504"/>
      <c r="K108" s="504"/>
      <c r="L108" s="504"/>
      <c r="M108" s="504"/>
      <c r="N108" s="504"/>
      <c r="O108" s="505"/>
      <c r="P108" s="113"/>
      <c r="Q108" s="114"/>
      <c r="R108" s="114"/>
      <c r="S108" s="114"/>
      <c r="T108" s="114"/>
      <c r="U108" s="114"/>
      <c r="V108" s="124"/>
      <c r="W108" s="130"/>
      <c r="X108" s="91"/>
      <c r="Y108" s="91"/>
      <c r="Z108" s="91"/>
      <c r="AA108" s="92"/>
      <c r="AB108" s="92"/>
      <c r="AC108" s="92"/>
      <c r="AD108" s="131"/>
      <c r="AE108" s="514"/>
      <c r="AF108" s="514"/>
      <c r="AG108" s="514"/>
      <c r="AH108" s="514"/>
      <c r="AI108" s="514"/>
      <c r="AJ108" s="514"/>
      <c r="AK108" s="514"/>
      <c r="AL108" s="514"/>
      <c r="AM108" s="514"/>
      <c r="AN108" s="514"/>
      <c r="AO108" s="514"/>
      <c r="AP108" s="514"/>
      <c r="AQ108" s="514"/>
      <c r="AR108" s="514"/>
      <c r="AS108" s="514"/>
      <c r="AT108" s="514"/>
      <c r="AU108" s="514"/>
      <c r="AV108" s="514"/>
      <c r="AW108" s="514"/>
      <c r="AX108" s="516"/>
      <c r="AZ108" s="82"/>
    </row>
    <row r="109" spans="1:54" x14ac:dyDescent="0.25">
      <c r="A109" s="426" t="s">
        <v>2069</v>
      </c>
      <c r="B109" s="426"/>
      <c r="C109" s="426"/>
      <c r="D109" s="426"/>
      <c r="E109" s="426"/>
      <c r="F109" s="427"/>
      <c r="G109" s="103"/>
      <c r="H109" s="432" t="s">
        <v>2055</v>
      </c>
      <c r="I109" s="433"/>
      <c r="J109" s="434"/>
      <c r="K109" s="97"/>
      <c r="L109" s="435" t="s">
        <v>2057</v>
      </c>
      <c r="M109" s="435"/>
      <c r="N109" s="435"/>
      <c r="O109" s="436"/>
      <c r="P109" s="115"/>
      <c r="Q109" s="437" t="s">
        <v>2058</v>
      </c>
      <c r="R109" s="438"/>
      <c r="S109" s="438"/>
      <c r="T109" s="438"/>
      <c r="U109" s="438"/>
      <c r="V109" s="439"/>
      <c r="W109" s="132"/>
      <c r="X109" s="506" t="s">
        <v>2059</v>
      </c>
      <c r="Y109" s="506"/>
      <c r="Z109" s="506"/>
      <c r="AA109" s="506"/>
      <c r="AB109" s="506"/>
      <c r="AC109" s="506"/>
      <c r="AD109" s="507"/>
      <c r="AE109" s="443"/>
      <c r="AF109" s="443"/>
      <c r="AG109" s="443"/>
      <c r="AH109" s="443"/>
      <c r="AI109" s="443"/>
      <c r="AJ109" s="443"/>
      <c r="AK109" s="443"/>
      <c r="AL109" s="443"/>
      <c r="AM109" s="443"/>
      <c r="AN109" s="443"/>
      <c r="AO109" s="443"/>
      <c r="AP109" s="443"/>
      <c r="AQ109" s="443"/>
      <c r="AR109" s="443"/>
      <c r="AS109" s="443"/>
      <c r="AT109" s="443"/>
      <c r="AU109" s="443"/>
      <c r="AV109" s="443"/>
      <c r="AW109" s="443"/>
      <c r="AX109" s="446"/>
      <c r="AZ109" s="82"/>
      <c r="BA109" s="189" t="str">
        <f>IF(AND(COUNTIF(G109:AD112,"X")&lt;3,AE109&lt;&gt;"",AH109&lt;&gt;"",AM109&lt;&gt;""),"Error: Select One Option for Use Before, Use After, and Control Type'","")</f>
        <v/>
      </c>
    </row>
    <row r="110" spans="1:54" x14ac:dyDescent="0.25">
      <c r="A110" s="428"/>
      <c r="B110" s="428"/>
      <c r="C110" s="428"/>
      <c r="D110" s="428"/>
      <c r="E110" s="428"/>
      <c r="F110" s="429"/>
      <c r="G110" s="104"/>
      <c r="H110" s="432" t="s">
        <v>2061</v>
      </c>
      <c r="I110" s="433"/>
      <c r="J110" s="434"/>
      <c r="K110" s="98"/>
      <c r="L110" s="449" t="s">
        <v>2062</v>
      </c>
      <c r="M110" s="450"/>
      <c r="N110" s="450"/>
      <c r="O110" s="451"/>
      <c r="P110" s="116"/>
      <c r="Q110" s="449" t="s">
        <v>2063</v>
      </c>
      <c r="R110" s="450"/>
      <c r="S110" s="450"/>
      <c r="T110" s="450"/>
      <c r="U110" s="450"/>
      <c r="V110" s="451"/>
      <c r="W110" s="133"/>
      <c r="X110" s="508" t="s">
        <v>2064</v>
      </c>
      <c r="Y110" s="509"/>
      <c r="Z110" s="509"/>
      <c r="AA110" s="509"/>
      <c r="AB110" s="509"/>
      <c r="AC110" s="509"/>
      <c r="AD110" s="510"/>
      <c r="AE110" s="444"/>
      <c r="AF110" s="444"/>
      <c r="AG110" s="444"/>
      <c r="AH110" s="444"/>
      <c r="AI110" s="444"/>
      <c r="AJ110" s="444"/>
      <c r="AK110" s="444"/>
      <c r="AL110" s="444"/>
      <c r="AM110" s="444"/>
      <c r="AN110" s="444"/>
      <c r="AO110" s="444"/>
      <c r="AP110" s="444"/>
      <c r="AQ110" s="444"/>
      <c r="AR110" s="444"/>
      <c r="AS110" s="444"/>
      <c r="AT110" s="444"/>
      <c r="AU110" s="444"/>
      <c r="AV110" s="444"/>
      <c r="AW110" s="444"/>
      <c r="AX110" s="447"/>
      <c r="AZ110" s="82"/>
      <c r="BA110" s="189" t="str">
        <f>IF(COUNTIF(G109:O112,"X")&gt;1,"Error: Select Only One Option for 'Use Before'","")</f>
        <v/>
      </c>
    </row>
    <row r="111" spans="1:54" x14ac:dyDescent="0.25">
      <c r="A111" s="428"/>
      <c r="B111" s="428"/>
      <c r="C111" s="428"/>
      <c r="D111" s="428"/>
      <c r="E111" s="428"/>
      <c r="F111" s="429"/>
      <c r="G111" s="105"/>
      <c r="H111" s="455" t="s">
        <v>2065</v>
      </c>
      <c r="I111" s="455"/>
      <c r="J111" s="455"/>
      <c r="K111" s="456"/>
      <c r="L111" s="455"/>
      <c r="M111" s="455"/>
      <c r="N111" s="455"/>
      <c r="O111" s="457"/>
      <c r="P111" s="116"/>
      <c r="Q111" s="458" t="s">
        <v>2066</v>
      </c>
      <c r="R111" s="459"/>
      <c r="S111" s="459"/>
      <c r="T111" s="459"/>
      <c r="U111" s="459"/>
      <c r="V111" s="460"/>
      <c r="W111" s="133"/>
      <c r="X111" s="452" t="s">
        <v>2067</v>
      </c>
      <c r="Y111" s="453"/>
      <c r="Z111" s="461"/>
      <c r="AA111" s="462"/>
      <c r="AB111" s="463"/>
      <c r="AC111" s="463"/>
      <c r="AD111" s="464"/>
      <c r="AE111" s="444"/>
      <c r="AF111" s="444"/>
      <c r="AG111" s="444"/>
      <c r="AH111" s="444"/>
      <c r="AI111" s="444"/>
      <c r="AJ111" s="444"/>
      <c r="AK111" s="444"/>
      <c r="AL111" s="444"/>
      <c r="AM111" s="444"/>
      <c r="AN111" s="444"/>
      <c r="AO111" s="444"/>
      <c r="AP111" s="444"/>
      <c r="AQ111" s="444"/>
      <c r="AR111" s="444"/>
      <c r="AS111" s="444"/>
      <c r="AT111" s="444"/>
      <c r="AU111" s="444"/>
      <c r="AV111" s="444"/>
      <c r="AW111" s="444"/>
      <c r="AX111" s="447"/>
      <c r="AZ111" s="82"/>
      <c r="BA111" s="189" t="str">
        <f>IF(COUNTIF(P109:P110,"X")&gt;1,"Error: Select Only One Option for 'Use After'","")</f>
        <v/>
      </c>
    </row>
    <row r="112" spans="1:54" x14ac:dyDescent="0.25">
      <c r="A112" s="430"/>
      <c r="B112" s="430"/>
      <c r="C112" s="430"/>
      <c r="D112" s="430"/>
      <c r="E112" s="430"/>
      <c r="F112" s="431"/>
      <c r="G112" s="106"/>
      <c r="H112" s="433" t="s">
        <v>2068</v>
      </c>
      <c r="I112" s="433"/>
      <c r="J112" s="433"/>
      <c r="K112" s="433"/>
      <c r="L112" s="433"/>
      <c r="M112" s="433"/>
      <c r="N112" s="433"/>
      <c r="O112" s="465"/>
      <c r="P112" s="117"/>
      <c r="Q112" s="99"/>
      <c r="R112" s="99"/>
      <c r="S112" s="99"/>
      <c r="T112" s="99"/>
      <c r="U112" s="99"/>
      <c r="V112" s="125"/>
      <c r="W112" s="123"/>
      <c r="X112" s="100"/>
      <c r="Y112" s="100"/>
      <c r="Z112" s="100"/>
      <c r="AA112" s="100"/>
      <c r="AB112" s="100"/>
      <c r="AC112" s="100"/>
      <c r="AD112" s="134"/>
      <c r="AE112" s="445"/>
      <c r="AF112" s="445"/>
      <c r="AG112" s="445"/>
      <c r="AH112" s="445"/>
      <c r="AI112" s="445"/>
      <c r="AJ112" s="445"/>
      <c r="AK112" s="445"/>
      <c r="AL112" s="445"/>
      <c r="AM112" s="445"/>
      <c r="AN112" s="445"/>
      <c r="AO112" s="445"/>
      <c r="AP112" s="445"/>
      <c r="AQ112" s="445"/>
      <c r="AR112" s="445"/>
      <c r="AS112" s="445"/>
      <c r="AT112" s="445"/>
      <c r="AU112" s="445"/>
      <c r="AV112" s="445"/>
      <c r="AW112" s="445"/>
      <c r="AX112" s="448"/>
      <c r="AZ112" s="82"/>
      <c r="BA112" s="189" t="str">
        <f>IF(COUNTIF(W109:W112,"X")&gt;1,"Error: Select Only One Option for 'Control Type'",IF(AND(W111="X",AA111=""),"Error: Enter Other Description",""))</f>
        <v/>
      </c>
    </row>
    <row r="113" spans="1:54" x14ac:dyDescent="0.25">
      <c r="A113" s="466" t="s">
        <v>2070</v>
      </c>
      <c r="B113" s="466"/>
      <c r="C113" s="466"/>
      <c r="D113" s="466"/>
      <c r="E113" s="466"/>
      <c r="F113" s="467"/>
      <c r="G113" s="107"/>
      <c r="H113" s="472" t="s">
        <v>2055</v>
      </c>
      <c r="I113" s="473"/>
      <c r="J113" s="474"/>
      <c r="K113" s="93"/>
      <c r="L113" s="475" t="s">
        <v>2057</v>
      </c>
      <c r="M113" s="476"/>
      <c r="N113" s="476"/>
      <c r="O113" s="477"/>
      <c r="P113" s="118"/>
      <c r="Q113" s="478" t="s">
        <v>2058</v>
      </c>
      <c r="R113" s="479"/>
      <c r="S113" s="479"/>
      <c r="T113" s="479"/>
      <c r="U113" s="479"/>
      <c r="V113" s="480"/>
      <c r="W113" s="135"/>
      <c r="X113" s="481" t="s">
        <v>2059</v>
      </c>
      <c r="Y113" s="482"/>
      <c r="Z113" s="482"/>
      <c r="AA113" s="482"/>
      <c r="AB113" s="482"/>
      <c r="AC113" s="482"/>
      <c r="AD113" s="483"/>
      <c r="AE113" s="418"/>
      <c r="AF113" s="418"/>
      <c r="AG113" s="418"/>
      <c r="AH113" s="418"/>
      <c r="AI113" s="418"/>
      <c r="AJ113" s="418"/>
      <c r="AK113" s="418"/>
      <c r="AL113" s="418"/>
      <c r="AM113" s="418"/>
      <c r="AN113" s="418"/>
      <c r="AO113" s="418"/>
      <c r="AP113" s="418"/>
      <c r="AQ113" s="418"/>
      <c r="AR113" s="418"/>
      <c r="AS113" s="418"/>
      <c r="AT113" s="418"/>
      <c r="AU113" s="418"/>
      <c r="AV113" s="418"/>
      <c r="AW113" s="418"/>
      <c r="AX113" s="420"/>
      <c r="AZ113" s="82"/>
      <c r="BA113" s="189" t="str">
        <f>IF(AND(COUNTIF(G113:AD116,"X")&lt;3,AE113&lt;&gt;"",AH113&lt;&gt;"",AM113&lt;&gt;""),"Error: Select One Option for Use Before, Use After, and Control Type'","")</f>
        <v/>
      </c>
    </row>
    <row r="114" spans="1:54" x14ac:dyDescent="0.25">
      <c r="A114" s="468"/>
      <c r="B114" s="468"/>
      <c r="C114" s="468"/>
      <c r="D114" s="468"/>
      <c r="E114" s="468"/>
      <c r="F114" s="469"/>
      <c r="G114" s="108"/>
      <c r="H114" s="486" t="s">
        <v>2061</v>
      </c>
      <c r="I114" s="487"/>
      <c r="J114" s="488"/>
      <c r="K114" s="94"/>
      <c r="L114" s="489" t="s">
        <v>2062</v>
      </c>
      <c r="M114" s="490"/>
      <c r="N114" s="490"/>
      <c r="O114" s="491"/>
      <c r="P114" s="119"/>
      <c r="Q114" s="489" t="s">
        <v>2063</v>
      </c>
      <c r="R114" s="490"/>
      <c r="S114" s="490"/>
      <c r="T114" s="490"/>
      <c r="U114" s="490"/>
      <c r="V114" s="491"/>
      <c r="W114" s="136"/>
      <c r="X114" s="492" t="s">
        <v>2064</v>
      </c>
      <c r="Y114" s="493"/>
      <c r="Z114" s="493"/>
      <c r="AA114" s="493"/>
      <c r="AB114" s="493"/>
      <c r="AC114" s="493"/>
      <c r="AD114" s="494"/>
      <c r="AE114" s="419"/>
      <c r="AF114" s="419"/>
      <c r="AG114" s="419"/>
      <c r="AH114" s="419"/>
      <c r="AI114" s="419"/>
      <c r="AJ114" s="419"/>
      <c r="AK114" s="419"/>
      <c r="AL114" s="419"/>
      <c r="AM114" s="419"/>
      <c r="AN114" s="419"/>
      <c r="AO114" s="419"/>
      <c r="AP114" s="419"/>
      <c r="AQ114" s="419"/>
      <c r="AR114" s="419"/>
      <c r="AS114" s="419"/>
      <c r="AT114" s="419"/>
      <c r="AU114" s="419"/>
      <c r="AV114" s="419"/>
      <c r="AW114" s="419"/>
      <c r="AX114" s="421"/>
      <c r="AZ114" s="82"/>
      <c r="BA114" s="189" t="str">
        <f>IF(COUNTIF(G113:O116,"X")&gt;1,"Error: Select Only One Option for 'Use Before'","")</f>
        <v/>
      </c>
    </row>
    <row r="115" spans="1:54" x14ac:dyDescent="0.25">
      <c r="A115" s="468"/>
      <c r="B115" s="468"/>
      <c r="C115" s="468"/>
      <c r="D115" s="468"/>
      <c r="E115" s="468"/>
      <c r="F115" s="469"/>
      <c r="G115" s="109"/>
      <c r="H115" s="486" t="s">
        <v>2065</v>
      </c>
      <c r="I115" s="487"/>
      <c r="J115" s="487"/>
      <c r="K115" s="473"/>
      <c r="L115" s="487"/>
      <c r="M115" s="487"/>
      <c r="N115" s="487"/>
      <c r="O115" s="495"/>
      <c r="P115" s="120"/>
      <c r="Q115" s="496" t="s">
        <v>2066</v>
      </c>
      <c r="R115" s="497"/>
      <c r="S115" s="497"/>
      <c r="T115" s="497"/>
      <c r="U115" s="497"/>
      <c r="V115" s="498"/>
      <c r="W115" s="136"/>
      <c r="X115" s="492" t="s">
        <v>2067</v>
      </c>
      <c r="Y115" s="493"/>
      <c r="Z115" s="499"/>
      <c r="AA115" s="500"/>
      <c r="AB115" s="501"/>
      <c r="AC115" s="501"/>
      <c r="AD115" s="502"/>
      <c r="AE115" s="419"/>
      <c r="AF115" s="419"/>
      <c r="AG115" s="419"/>
      <c r="AH115" s="419"/>
      <c r="AI115" s="419"/>
      <c r="AJ115" s="419"/>
      <c r="AK115" s="419"/>
      <c r="AL115" s="419"/>
      <c r="AM115" s="419"/>
      <c r="AN115" s="419"/>
      <c r="AO115" s="419"/>
      <c r="AP115" s="419"/>
      <c r="AQ115" s="419"/>
      <c r="AR115" s="419"/>
      <c r="AS115" s="419"/>
      <c r="AT115" s="419"/>
      <c r="AU115" s="419"/>
      <c r="AV115" s="419"/>
      <c r="AW115" s="419"/>
      <c r="AX115" s="421"/>
      <c r="AZ115" s="82"/>
      <c r="BA115" s="189" t="str">
        <f>IF(COUNTIF(P113:P114,"X")&gt;1,"Error: Select Only One Option for 'Use After'","")</f>
        <v/>
      </c>
    </row>
    <row r="116" spans="1:54" x14ac:dyDescent="0.25">
      <c r="A116" s="470"/>
      <c r="B116" s="470"/>
      <c r="C116" s="470"/>
      <c r="D116" s="470"/>
      <c r="E116" s="470"/>
      <c r="F116" s="471"/>
      <c r="G116" s="110"/>
      <c r="H116" s="503" t="s">
        <v>2068</v>
      </c>
      <c r="I116" s="504"/>
      <c r="J116" s="504"/>
      <c r="K116" s="504"/>
      <c r="L116" s="504"/>
      <c r="M116" s="504"/>
      <c r="N116" s="504"/>
      <c r="O116" s="505"/>
      <c r="P116" s="121"/>
      <c r="Q116" s="95"/>
      <c r="R116" s="95"/>
      <c r="S116" s="95"/>
      <c r="T116" s="95"/>
      <c r="U116" s="95"/>
      <c r="V116" s="126"/>
      <c r="W116" s="121"/>
      <c r="X116" s="96"/>
      <c r="Y116" s="96"/>
      <c r="Z116" s="96"/>
      <c r="AA116" s="96"/>
      <c r="AB116" s="96"/>
      <c r="AC116" s="96"/>
      <c r="AD116" s="137"/>
      <c r="AE116" s="484"/>
      <c r="AF116" s="484"/>
      <c r="AG116" s="484"/>
      <c r="AH116" s="484"/>
      <c r="AI116" s="484"/>
      <c r="AJ116" s="484"/>
      <c r="AK116" s="484"/>
      <c r="AL116" s="484"/>
      <c r="AM116" s="484"/>
      <c r="AN116" s="484"/>
      <c r="AO116" s="484"/>
      <c r="AP116" s="484"/>
      <c r="AQ116" s="484"/>
      <c r="AR116" s="484"/>
      <c r="AS116" s="484"/>
      <c r="AT116" s="484"/>
      <c r="AU116" s="484"/>
      <c r="AV116" s="484"/>
      <c r="AW116" s="484"/>
      <c r="AX116" s="485"/>
      <c r="AZ116" s="82"/>
      <c r="BA116" s="189" t="str">
        <f>IF(COUNTIF(W113:W116,"X")&gt;1,"Error: Select Only One Option for 'Control Type'",IF(AND(W115="X",AA115=""),"Error: Enter Other Description",""))</f>
        <v/>
      </c>
    </row>
    <row r="117" spans="1:54" x14ac:dyDescent="0.25">
      <c r="A117" s="426" t="s">
        <v>2071</v>
      </c>
      <c r="B117" s="426"/>
      <c r="C117" s="426"/>
      <c r="D117" s="426"/>
      <c r="E117" s="426"/>
      <c r="F117" s="427"/>
      <c r="G117" s="103"/>
      <c r="H117" s="432" t="s">
        <v>2055</v>
      </c>
      <c r="I117" s="433"/>
      <c r="J117" s="434"/>
      <c r="K117" s="97"/>
      <c r="L117" s="435" t="s">
        <v>2057</v>
      </c>
      <c r="M117" s="435"/>
      <c r="N117" s="435"/>
      <c r="O117" s="436"/>
      <c r="P117" s="115"/>
      <c r="Q117" s="437" t="s">
        <v>2058</v>
      </c>
      <c r="R117" s="438"/>
      <c r="S117" s="438"/>
      <c r="T117" s="438"/>
      <c r="U117" s="438"/>
      <c r="V117" s="439"/>
      <c r="W117" s="138"/>
      <c r="X117" s="440" t="s">
        <v>2059</v>
      </c>
      <c r="Y117" s="441"/>
      <c r="Z117" s="441"/>
      <c r="AA117" s="441"/>
      <c r="AB117" s="441"/>
      <c r="AC117" s="441"/>
      <c r="AD117" s="442"/>
      <c r="AE117" s="443"/>
      <c r="AF117" s="443"/>
      <c r="AG117" s="443"/>
      <c r="AH117" s="443"/>
      <c r="AI117" s="443"/>
      <c r="AJ117" s="443"/>
      <c r="AK117" s="443"/>
      <c r="AL117" s="443"/>
      <c r="AM117" s="443"/>
      <c r="AN117" s="443"/>
      <c r="AO117" s="443"/>
      <c r="AP117" s="443"/>
      <c r="AQ117" s="443"/>
      <c r="AR117" s="443"/>
      <c r="AS117" s="443"/>
      <c r="AT117" s="443"/>
      <c r="AU117" s="443"/>
      <c r="AV117" s="443"/>
      <c r="AW117" s="443"/>
      <c r="AX117" s="446"/>
      <c r="AZ117" s="82"/>
      <c r="BA117" s="189" t="str">
        <f>IF(AND(COUNTIF(G117:AD120,"X")&lt;3,AE117&lt;&gt;"",AH117&lt;&gt;"",AM117&lt;&gt;""),"Error: Select One Option for Use Before, Use After, and Control Type'","")</f>
        <v/>
      </c>
    </row>
    <row r="118" spans="1:54" x14ac:dyDescent="0.25">
      <c r="A118" s="428"/>
      <c r="B118" s="428"/>
      <c r="C118" s="428"/>
      <c r="D118" s="428"/>
      <c r="E118" s="428"/>
      <c r="F118" s="429"/>
      <c r="G118" s="104"/>
      <c r="H118" s="432" t="s">
        <v>2061</v>
      </c>
      <c r="I118" s="433"/>
      <c r="J118" s="434"/>
      <c r="K118" s="98"/>
      <c r="L118" s="449" t="s">
        <v>2062</v>
      </c>
      <c r="M118" s="450"/>
      <c r="N118" s="450"/>
      <c r="O118" s="451"/>
      <c r="P118" s="122"/>
      <c r="Q118" s="449" t="s">
        <v>2063</v>
      </c>
      <c r="R118" s="450"/>
      <c r="S118" s="450"/>
      <c r="T118" s="450"/>
      <c r="U118" s="450"/>
      <c r="V118" s="451"/>
      <c r="W118" s="133"/>
      <c r="X118" s="452" t="s">
        <v>2064</v>
      </c>
      <c r="Y118" s="453"/>
      <c r="Z118" s="453"/>
      <c r="AA118" s="453"/>
      <c r="AB118" s="453"/>
      <c r="AC118" s="453"/>
      <c r="AD118" s="454"/>
      <c r="AE118" s="444"/>
      <c r="AF118" s="444"/>
      <c r="AG118" s="444"/>
      <c r="AH118" s="444"/>
      <c r="AI118" s="444"/>
      <c r="AJ118" s="444"/>
      <c r="AK118" s="444"/>
      <c r="AL118" s="444"/>
      <c r="AM118" s="444"/>
      <c r="AN118" s="444"/>
      <c r="AO118" s="444"/>
      <c r="AP118" s="444"/>
      <c r="AQ118" s="444"/>
      <c r="AR118" s="444"/>
      <c r="AS118" s="444"/>
      <c r="AT118" s="444"/>
      <c r="AU118" s="444"/>
      <c r="AV118" s="444"/>
      <c r="AW118" s="444"/>
      <c r="AX118" s="447"/>
      <c r="AZ118" s="82"/>
      <c r="BA118" s="189" t="str">
        <f>IF(COUNTIF(G117:O120,"X")&gt;1,"Error: Select Only One Option for 'Use Before'","")</f>
        <v/>
      </c>
    </row>
    <row r="119" spans="1:54" x14ac:dyDescent="0.25">
      <c r="A119" s="428"/>
      <c r="B119" s="428"/>
      <c r="C119" s="428"/>
      <c r="D119" s="428"/>
      <c r="E119" s="428"/>
      <c r="F119" s="429"/>
      <c r="G119" s="105"/>
      <c r="H119" s="455" t="s">
        <v>2065</v>
      </c>
      <c r="I119" s="455"/>
      <c r="J119" s="455"/>
      <c r="K119" s="456"/>
      <c r="L119" s="455"/>
      <c r="M119" s="455"/>
      <c r="N119" s="455"/>
      <c r="O119" s="457"/>
      <c r="P119" s="116"/>
      <c r="Q119" s="458" t="s">
        <v>2066</v>
      </c>
      <c r="R119" s="459"/>
      <c r="S119" s="459"/>
      <c r="T119" s="459"/>
      <c r="U119" s="459"/>
      <c r="V119" s="460"/>
      <c r="W119" s="133"/>
      <c r="X119" s="452" t="s">
        <v>2067</v>
      </c>
      <c r="Y119" s="453"/>
      <c r="Z119" s="461"/>
      <c r="AA119" s="462"/>
      <c r="AB119" s="463"/>
      <c r="AC119" s="463"/>
      <c r="AD119" s="464"/>
      <c r="AE119" s="444"/>
      <c r="AF119" s="444"/>
      <c r="AG119" s="444"/>
      <c r="AH119" s="444"/>
      <c r="AI119" s="444"/>
      <c r="AJ119" s="444"/>
      <c r="AK119" s="444"/>
      <c r="AL119" s="444"/>
      <c r="AM119" s="444"/>
      <c r="AN119" s="444"/>
      <c r="AO119" s="444"/>
      <c r="AP119" s="444"/>
      <c r="AQ119" s="444"/>
      <c r="AR119" s="444"/>
      <c r="AS119" s="444"/>
      <c r="AT119" s="444"/>
      <c r="AU119" s="444"/>
      <c r="AV119" s="444"/>
      <c r="AW119" s="444"/>
      <c r="AX119" s="447"/>
      <c r="AZ119" s="82"/>
      <c r="BA119" s="189" t="str">
        <f>IF(COUNTIF(P117:P118,"X")&gt;1,"Error: Select Only One Option for 'Use After'","")</f>
        <v/>
      </c>
    </row>
    <row r="120" spans="1:54" x14ac:dyDescent="0.25">
      <c r="A120" s="430"/>
      <c r="B120" s="430"/>
      <c r="C120" s="430"/>
      <c r="D120" s="430"/>
      <c r="E120" s="430"/>
      <c r="F120" s="431"/>
      <c r="G120" s="106"/>
      <c r="H120" s="433" t="s">
        <v>2068</v>
      </c>
      <c r="I120" s="433"/>
      <c r="J120" s="433"/>
      <c r="K120" s="433"/>
      <c r="L120" s="433"/>
      <c r="M120" s="433"/>
      <c r="N120" s="433"/>
      <c r="O120" s="465"/>
      <c r="P120" s="123"/>
      <c r="Q120" s="101"/>
      <c r="R120" s="101"/>
      <c r="S120" s="101"/>
      <c r="T120" s="101"/>
      <c r="U120" s="101"/>
      <c r="V120" s="127"/>
      <c r="W120" s="123"/>
      <c r="X120" s="100"/>
      <c r="Y120" s="100"/>
      <c r="Z120" s="100"/>
      <c r="AA120" s="100"/>
      <c r="AB120" s="100"/>
      <c r="AC120" s="100"/>
      <c r="AD120" s="134"/>
      <c r="AE120" s="445"/>
      <c r="AF120" s="445"/>
      <c r="AG120" s="445"/>
      <c r="AH120" s="445"/>
      <c r="AI120" s="445"/>
      <c r="AJ120" s="445"/>
      <c r="AK120" s="445"/>
      <c r="AL120" s="445"/>
      <c r="AM120" s="445"/>
      <c r="AN120" s="445"/>
      <c r="AO120" s="445"/>
      <c r="AP120" s="445"/>
      <c r="AQ120" s="445"/>
      <c r="AR120" s="445"/>
      <c r="AS120" s="445"/>
      <c r="AT120" s="445"/>
      <c r="AU120" s="445"/>
      <c r="AV120" s="445"/>
      <c r="AW120" s="445"/>
      <c r="AX120" s="448"/>
      <c r="AZ120" s="82"/>
      <c r="BA120" s="189" t="str">
        <f>IF(COUNTIF(W117:W120,"X")&gt;1,"Error: Select Only One Option for 'Control Type'",IF(AND(W119="X",AA119=""),"Error: Enter Other Description",""))</f>
        <v/>
      </c>
    </row>
    <row r="121" spans="1:54" x14ac:dyDescent="0.25">
      <c r="A121" s="408" t="s">
        <v>2072</v>
      </c>
      <c r="B121" s="408"/>
      <c r="C121" s="408"/>
      <c r="D121" s="408"/>
      <c r="E121" s="408"/>
      <c r="F121" s="409"/>
      <c r="G121" s="412" t="s">
        <v>2060</v>
      </c>
      <c r="H121" s="413"/>
      <c r="I121" s="413"/>
      <c r="J121" s="413"/>
      <c r="K121" s="413"/>
      <c r="L121" s="413"/>
      <c r="M121" s="413"/>
      <c r="N121" s="413"/>
      <c r="O121" s="414"/>
      <c r="P121" s="415" t="s">
        <v>2060</v>
      </c>
      <c r="Q121" s="416"/>
      <c r="R121" s="416"/>
      <c r="S121" s="416"/>
      <c r="T121" s="416"/>
      <c r="U121" s="416"/>
      <c r="V121" s="417"/>
      <c r="W121" s="415" t="s">
        <v>2073</v>
      </c>
      <c r="X121" s="416"/>
      <c r="Y121" s="416"/>
      <c r="Z121" s="416"/>
      <c r="AA121" s="416"/>
      <c r="AB121" s="416"/>
      <c r="AC121" s="416"/>
      <c r="AD121" s="417"/>
      <c r="AE121" s="418"/>
      <c r="AF121" s="418"/>
      <c r="AG121" s="418"/>
      <c r="AH121" s="418"/>
      <c r="AI121" s="418"/>
      <c r="AJ121" s="418"/>
      <c r="AK121" s="418"/>
      <c r="AL121" s="418"/>
      <c r="AM121" s="418"/>
      <c r="AN121" s="418"/>
      <c r="AO121" s="418"/>
      <c r="AP121" s="418"/>
      <c r="AQ121" s="418"/>
      <c r="AR121" s="418"/>
      <c r="AS121" s="418"/>
      <c r="AT121" s="418"/>
      <c r="AU121" s="418"/>
      <c r="AV121" s="418"/>
      <c r="AW121" s="418"/>
      <c r="AX121" s="420"/>
      <c r="AZ121" s="82"/>
      <c r="BB121" s="69"/>
    </row>
    <row r="122" spans="1:54" ht="14.1" customHeight="1" x14ac:dyDescent="0.25">
      <c r="A122" s="410"/>
      <c r="B122" s="410"/>
      <c r="C122" s="410"/>
      <c r="D122" s="410"/>
      <c r="E122" s="410"/>
      <c r="F122" s="411"/>
      <c r="G122" s="412"/>
      <c r="H122" s="413"/>
      <c r="I122" s="413"/>
      <c r="J122" s="413"/>
      <c r="K122" s="413"/>
      <c r="L122" s="413"/>
      <c r="M122" s="413"/>
      <c r="N122" s="413"/>
      <c r="O122" s="414"/>
      <c r="P122" s="412"/>
      <c r="Q122" s="413"/>
      <c r="R122" s="413"/>
      <c r="S122" s="413"/>
      <c r="T122" s="413"/>
      <c r="U122" s="413"/>
      <c r="V122" s="414"/>
      <c r="W122" s="412"/>
      <c r="X122" s="413"/>
      <c r="Y122" s="413"/>
      <c r="Z122" s="413"/>
      <c r="AA122" s="413"/>
      <c r="AB122" s="413"/>
      <c r="AC122" s="413"/>
      <c r="AD122" s="414"/>
      <c r="AE122" s="419"/>
      <c r="AF122" s="419"/>
      <c r="AG122" s="419"/>
      <c r="AH122" s="419"/>
      <c r="AI122" s="419"/>
      <c r="AJ122" s="419"/>
      <c r="AK122" s="419"/>
      <c r="AL122" s="419"/>
      <c r="AM122" s="419"/>
      <c r="AN122" s="419"/>
      <c r="AO122" s="419"/>
      <c r="AP122" s="419"/>
      <c r="AQ122" s="419"/>
      <c r="AR122" s="419"/>
      <c r="AS122" s="419"/>
      <c r="AT122" s="419"/>
      <c r="AU122" s="419"/>
      <c r="AV122" s="419"/>
      <c r="AW122" s="419"/>
      <c r="AX122" s="421"/>
      <c r="AZ122" s="82"/>
      <c r="BA122" s="146"/>
      <c r="BB122" s="69"/>
    </row>
    <row r="123" spans="1:54" ht="14.1" customHeight="1" x14ac:dyDescent="0.25">
      <c r="A123" s="332" t="s">
        <v>2076</v>
      </c>
      <c r="B123" s="332"/>
      <c r="C123" s="333" t="s">
        <v>2086</v>
      </c>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33"/>
      <c r="AK123" s="333"/>
      <c r="AL123" s="333"/>
      <c r="AM123" s="333"/>
      <c r="AN123" s="333"/>
      <c r="AO123" s="333"/>
      <c r="AP123" s="333"/>
      <c r="AQ123" s="333"/>
      <c r="AR123" s="333"/>
      <c r="AS123" s="333"/>
      <c r="AT123" s="333"/>
      <c r="AU123" s="310" t="s">
        <v>2077</v>
      </c>
      <c r="AV123" s="310"/>
      <c r="AW123" s="310"/>
      <c r="AX123" s="310"/>
      <c r="AZ123" s="181" t="str">
        <f>IF(ISNA(VLOOKUP("Agribusiness-G1, G2 &amp; G3", 'Measure Codes (Recommended)'!$H$10:$H$29,1,FALSE)),"","&lt;---- Complete this supplemental data sheet table!")</f>
        <v/>
      </c>
      <c r="BA123" s="145"/>
      <c r="BB123" s="69"/>
    </row>
    <row r="124" spans="1:54" ht="14.1" customHeight="1" x14ac:dyDescent="0.25">
      <c r="A124" s="422" t="s">
        <v>2078</v>
      </c>
      <c r="B124" s="422"/>
      <c r="C124" s="422"/>
      <c r="D124" s="422"/>
      <c r="E124" s="422"/>
      <c r="F124" s="422"/>
      <c r="G124" s="422"/>
      <c r="H124" s="422"/>
      <c r="I124" s="422"/>
      <c r="J124" s="422"/>
      <c r="K124" s="405">
        <v>2018</v>
      </c>
      <c r="L124" s="406"/>
      <c r="M124" s="406"/>
      <c r="N124" s="406"/>
      <c r="O124" s="406"/>
      <c r="P124" s="406"/>
      <c r="Q124" s="406"/>
      <c r="R124" s="406"/>
      <c r="S124" s="406"/>
      <c r="T124" s="406"/>
      <c r="U124" s="406"/>
      <c r="V124" s="406"/>
      <c r="W124" s="406"/>
      <c r="X124" s="406"/>
      <c r="Y124" s="425"/>
      <c r="Z124" s="405">
        <v>2019</v>
      </c>
      <c r="AA124" s="406"/>
      <c r="AB124" s="406"/>
      <c r="AC124" s="406"/>
      <c r="AD124" s="406"/>
      <c r="AE124" s="406"/>
      <c r="AF124" s="406"/>
      <c r="AG124" s="406"/>
      <c r="AH124" s="406"/>
      <c r="AI124" s="406"/>
      <c r="AJ124" s="406"/>
      <c r="AK124" s="406"/>
      <c r="AL124" s="406"/>
      <c r="AM124" s="406"/>
      <c r="AN124" s="425"/>
      <c r="AO124" s="405">
        <v>2020</v>
      </c>
      <c r="AP124" s="406"/>
      <c r="AQ124" s="406"/>
      <c r="AR124" s="406"/>
      <c r="AS124" s="406"/>
      <c r="AT124" s="406"/>
      <c r="AU124" s="406"/>
      <c r="AV124" s="406"/>
      <c r="AW124" s="406"/>
      <c r="AX124" s="406"/>
      <c r="AZ124" s="82"/>
      <c r="BA124" s="146"/>
      <c r="BB124" s="69"/>
    </row>
    <row r="125" spans="1:54" x14ac:dyDescent="0.25">
      <c r="A125" s="423"/>
      <c r="B125" s="423"/>
      <c r="C125" s="423"/>
      <c r="D125" s="423"/>
      <c r="E125" s="423"/>
      <c r="F125" s="423"/>
      <c r="G125" s="423"/>
      <c r="H125" s="423"/>
      <c r="I125" s="423"/>
      <c r="J125" s="423"/>
      <c r="K125" s="424" t="s">
        <v>2079</v>
      </c>
      <c r="L125" s="424"/>
      <c r="M125" s="424"/>
      <c r="N125" s="424"/>
      <c r="O125" s="424"/>
      <c r="P125" s="424" t="s">
        <v>2080</v>
      </c>
      <c r="Q125" s="424"/>
      <c r="R125" s="424"/>
      <c r="S125" s="424"/>
      <c r="T125" s="424"/>
      <c r="U125" s="424" t="s">
        <v>2081</v>
      </c>
      <c r="V125" s="424"/>
      <c r="W125" s="424"/>
      <c r="X125" s="424"/>
      <c r="Y125" s="424"/>
      <c r="Z125" s="424" t="s">
        <v>2079</v>
      </c>
      <c r="AA125" s="424"/>
      <c r="AB125" s="424"/>
      <c r="AC125" s="424"/>
      <c r="AD125" s="424"/>
      <c r="AE125" s="424" t="s">
        <v>2080</v>
      </c>
      <c r="AF125" s="424"/>
      <c r="AG125" s="424"/>
      <c r="AH125" s="424"/>
      <c r="AI125" s="424"/>
      <c r="AJ125" s="424" t="s">
        <v>2081</v>
      </c>
      <c r="AK125" s="424"/>
      <c r="AL125" s="424"/>
      <c r="AM125" s="424"/>
      <c r="AN125" s="424"/>
      <c r="AO125" s="312" t="s">
        <v>2082</v>
      </c>
      <c r="AP125" s="407"/>
      <c r="AQ125" s="407"/>
      <c r="AR125" s="407"/>
      <c r="AS125" s="407"/>
      <c r="AT125" s="407"/>
      <c r="AU125" s="407"/>
      <c r="AV125" s="407"/>
      <c r="AW125" s="407"/>
      <c r="AX125" s="407"/>
      <c r="AZ125" s="82"/>
      <c r="BA125" s="146"/>
      <c r="BB125" s="69"/>
    </row>
    <row r="126" spans="1:54" x14ac:dyDescent="0.25">
      <c r="A126" s="423"/>
      <c r="B126" s="423"/>
      <c r="C126" s="423"/>
      <c r="D126" s="423"/>
      <c r="E126" s="423"/>
      <c r="F126" s="423"/>
      <c r="G126" s="423"/>
      <c r="H126" s="423"/>
      <c r="I126" s="423"/>
      <c r="J126" s="423"/>
      <c r="K126" s="424"/>
      <c r="L126" s="424"/>
      <c r="M126" s="424"/>
      <c r="N126" s="424"/>
      <c r="O126" s="424"/>
      <c r="P126" s="424"/>
      <c r="Q126" s="424"/>
      <c r="R126" s="424"/>
      <c r="S126" s="424"/>
      <c r="T126" s="424"/>
      <c r="U126" s="424"/>
      <c r="V126" s="424"/>
      <c r="W126" s="424"/>
      <c r="X126" s="424"/>
      <c r="Y126" s="424"/>
      <c r="Z126" s="424"/>
      <c r="AA126" s="424"/>
      <c r="AB126" s="424"/>
      <c r="AC126" s="424"/>
      <c r="AD126" s="424"/>
      <c r="AE126" s="424"/>
      <c r="AF126" s="424"/>
      <c r="AG126" s="424"/>
      <c r="AH126" s="424"/>
      <c r="AI126" s="424"/>
      <c r="AJ126" s="424"/>
      <c r="AK126" s="424"/>
      <c r="AL126" s="424"/>
      <c r="AM126" s="424"/>
      <c r="AN126" s="424"/>
      <c r="AO126" s="312"/>
      <c r="AP126" s="407"/>
      <c r="AQ126" s="407"/>
      <c r="AR126" s="407"/>
      <c r="AS126" s="407"/>
      <c r="AT126" s="407"/>
      <c r="AU126" s="407"/>
      <c r="AV126" s="407"/>
      <c r="AW126" s="407"/>
      <c r="AX126" s="407"/>
      <c r="AZ126" s="82"/>
      <c r="BA126" s="146"/>
      <c r="BB126" s="69"/>
    </row>
    <row r="127" spans="1:54" x14ac:dyDescent="0.25">
      <c r="A127" s="400" t="s">
        <v>2083</v>
      </c>
      <c r="B127" s="401"/>
      <c r="C127" s="401"/>
      <c r="D127" s="401"/>
      <c r="E127" s="401"/>
      <c r="F127" s="401"/>
      <c r="G127" s="401"/>
      <c r="H127" s="401"/>
      <c r="I127" s="401"/>
      <c r="J127" s="401"/>
      <c r="K127" s="398">
        <v>240000</v>
      </c>
      <c r="L127" s="398"/>
      <c r="M127" s="398"/>
      <c r="N127" s="398"/>
      <c r="O127" s="398"/>
      <c r="P127" s="402">
        <v>0.22</v>
      </c>
      <c r="Q127" s="402"/>
      <c r="R127" s="402"/>
      <c r="S127" s="402"/>
      <c r="T127" s="402"/>
      <c r="U127" s="402">
        <v>0.15</v>
      </c>
      <c r="V127" s="402"/>
      <c r="W127" s="402"/>
      <c r="X127" s="402"/>
      <c r="Y127" s="402"/>
      <c r="Z127" s="398">
        <v>240000</v>
      </c>
      <c r="AA127" s="398"/>
      <c r="AB127" s="398"/>
      <c r="AC127" s="398"/>
      <c r="AD127" s="398"/>
      <c r="AE127" s="402">
        <v>0.2</v>
      </c>
      <c r="AF127" s="402"/>
      <c r="AG127" s="402"/>
      <c r="AH127" s="402"/>
      <c r="AI127" s="402"/>
      <c r="AJ127" s="402">
        <v>0.15</v>
      </c>
      <c r="AK127" s="402"/>
      <c r="AL127" s="402"/>
      <c r="AM127" s="402"/>
      <c r="AN127" s="402"/>
      <c r="AO127" s="398">
        <v>250000</v>
      </c>
      <c r="AP127" s="398"/>
      <c r="AQ127" s="398"/>
      <c r="AR127" s="398"/>
      <c r="AS127" s="398"/>
      <c r="AT127" s="398"/>
      <c r="AU127" s="398"/>
      <c r="AV127" s="398"/>
      <c r="AW127" s="398"/>
      <c r="AX127" s="399"/>
      <c r="AZ127" s="82"/>
      <c r="BA127" s="146"/>
      <c r="BB127" s="69"/>
    </row>
    <row r="128" spans="1:54" x14ac:dyDescent="0.25">
      <c r="A128" s="403"/>
      <c r="B128" s="404"/>
      <c r="C128" s="404"/>
      <c r="D128" s="404"/>
      <c r="E128" s="404"/>
      <c r="F128" s="404"/>
      <c r="G128" s="404"/>
      <c r="H128" s="404"/>
      <c r="I128" s="404"/>
      <c r="J128" s="404"/>
      <c r="K128" s="394"/>
      <c r="L128" s="394"/>
      <c r="M128" s="394"/>
      <c r="N128" s="394"/>
      <c r="O128" s="394"/>
      <c r="P128" s="393"/>
      <c r="Q128" s="393"/>
      <c r="R128" s="393"/>
      <c r="S128" s="393"/>
      <c r="T128" s="393"/>
      <c r="U128" s="393"/>
      <c r="V128" s="393"/>
      <c r="W128" s="393"/>
      <c r="X128" s="393"/>
      <c r="Y128" s="393"/>
      <c r="Z128" s="394"/>
      <c r="AA128" s="394"/>
      <c r="AB128" s="394"/>
      <c r="AC128" s="394"/>
      <c r="AD128" s="394"/>
      <c r="AE128" s="393"/>
      <c r="AF128" s="393"/>
      <c r="AG128" s="393"/>
      <c r="AH128" s="393"/>
      <c r="AI128" s="393"/>
      <c r="AJ128" s="393"/>
      <c r="AK128" s="393"/>
      <c r="AL128" s="393"/>
      <c r="AM128" s="393"/>
      <c r="AN128" s="393"/>
      <c r="AO128" s="394"/>
      <c r="AP128" s="394"/>
      <c r="AQ128" s="394"/>
      <c r="AR128" s="394"/>
      <c r="AS128" s="394"/>
      <c r="AT128" s="394"/>
      <c r="AU128" s="394"/>
      <c r="AV128" s="394"/>
      <c r="AW128" s="394"/>
      <c r="AX128" s="219"/>
      <c r="AZ128" s="82"/>
      <c r="BB128" s="69"/>
    </row>
    <row r="129" spans="1:54" ht="14.1" customHeight="1" x14ac:dyDescent="0.25">
      <c r="A129" s="395"/>
      <c r="B129" s="396"/>
      <c r="C129" s="396"/>
      <c r="D129" s="396"/>
      <c r="E129" s="396"/>
      <c r="F129" s="396"/>
      <c r="G129" s="396"/>
      <c r="H129" s="396"/>
      <c r="I129" s="396"/>
      <c r="J129" s="396"/>
      <c r="K129" s="240"/>
      <c r="L129" s="240"/>
      <c r="M129" s="240"/>
      <c r="N129" s="240"/>
      <c r="O129" s="240"/>
      <c r="P129" s="397"/>
      <c r="Q129" s="397"/>
      <c r="R129" s="397"/>
      <c r="S129" s="397"/>
      <c r="T129" s="397"/>
      <c r="U129" s="397"/>
      <c r="V129" s="397"/>
      <c r="W129" s="397"/>
      <c r="X129" s="397"/>
      <c r="Y129" s="397"/>
      <c r="Z129" s="240"/>
      <c r="AA129" s="240"/>
      <c r="AB129" s="240"/>
      <c r="AC129" s="240"/>
      <c r="AD129" s="240"/>
      <c r="AE129" s="397"/>
      <c r="AF129" s="397"/>
      <c r="AG129" s="397"/>
      <c r="AH129" s="397"/>
      <c r="AI129" s="397"/>
      <c r="AJ129" s="397"/>
      <c r="AK129" s="397"/>
      <c r="AL129" s="397"/>
      <c r="AM129" s="397"/>
      <c r="AN129" s="397"/>
      <c r="AO129" s="240"/>
      <c r="AP129" s="240"/>
      <c r="AQ129" s="240"/>
      <c r="AR129" s="240"/>
      <c r="AS129" s="240"/>
      <c r="AT129" s="240"/>
      <c r="AU129" s="240"/>
      <c r="AV129" s="240"/>
      <c r="AW129" s="240"/>
      <c r="AX129" s="234"/>
      <c r="AZ129" s="82"/>
      <c r="BA129" s="146"/>
      <c r="BB129" s="69"/>
    </row>
    <row r="130" spans="1:54" ht="14.1" customHeight="1" x14ac:dyDescent="0.25">
      <c r="A130" s="332" t="s">
        <v>2084</v>
      </c>
      <c r="B130" s="332"/>
      <c r="C130" s="333" t="s">
        <v>2085</v>
      </c>
      <c r="D130" s="333"/>
      <c r="E130" s="333"/>
      <c r="F130" s="333"/>
      <c r="G130" s="333"/>
      <c r="H130" s="333"/>
      <c r="I130" s="333"/>
      <c r="J130" s="333"/>
      <c r="K130" s="333"/>
      <c r="L130" s="333"/>
      <c r="M130" s="333"/>
      <c r="N130" s="333"/>
      <c r="O130" s="333"/>
      <c r="P130" s="333"/>
      <c r="Q130" s="333"/>
      <c r="R130" s="333"/>
      <c r="S130" s="333"/>
      <c r="T130" s="333"/>
      <c r="U130" s="333"/>
      <c r="V130" s="333"/>
      <c r="W130" s="333"/>
      <c r="X130" s="333"/>
      <c r="Y130" s="333"/>
      <c r="Z130" s="333"/>
      <c r="AA130" s="333"/>
      <c r="AB130" s="333"/>
      <c r="AC130" s="333"/>
      <c r="AD130" s="333"/>
      <c r="AE130" s="333"/>
      <c r="AF130" s="333"/>
      <c r="AG130" s="333"/>
      <c r="AH130" s="333"/>
      <c r="AI130" s="333"/>
      <c r="AJ130" s="333"/>
      <c r="AK130" s="333"/>
      <c r="AL130" s="333"/>
      <c r="AM130" s="333"/>
      <c r="AN130" s="333"/>
      <c r="AO130" s="333"/>
      <c r="AP130" s="333"/>
      <c r="AQ130" s="333"/>
      <c r="AR130" s="333"/>
      <c r="AS130" s="333"/>
      <c r="AT130" s="333"/>
      <c r="AU130" s="310" t="s">
        <v>2077</v>
      </c>
      <c r="AV130" s="310"/>
      <c r="AW130" s="310"/>
      <c r="AX130" s="310"/>
      <c r="AZ130" s="181" t="str">
        <f>IF(ISNA(VLOOKUP("Agribusiness-G1, G2 &amp; G3", 'Measure Codes (Recommended)'!$H$10:$H$29,1,FALSE)),"","&lt;---- Complete this supplemental data sheet table!")</f>
        <v/>
      </c>
      <c r="BA130" s="145"/>
      <c r="BB130" s="69"/>
    </row>
    <row r="131" spans="1:54" ht="14.1" customHeight="1" x14ac:dyDescent="0.25">
      <c r="A131" s="311" t="s">
        <v>2087</v>
      </c>
      <c r="B131" s="260"/>
      <c r="C131" s="260"/>
      <c r="D131" s="260"/>
      <c r="E131" s="260"/>
      <c r="F131" s="260"/>
      <c r="G131" s="260"/>
      <c r="H131" s="260"/>
      <c r="I131" s="260"/>
      <c r="J131" s="260" t="s">
        <v>2088</v>
      </c>
      <c r="K131" s="260"/>
      <c r="L131" s="260"/>
      <c r="M131" s="260"/>
      <c r="N131" s="260"/>
      <c r="O131" s="260"/>
      <c r="P131" s="260"/>
      <c r="Q131" s="260"/>
      <c r="R131" s="260" t="s">
        <v>2095</v>
      </c>
      <c r="S131" s="260"/>
      <c r="T131" s="260"/>
      <c r="U131" s="260"/>
      <c r="V131" s="260"/>
      <c r="W131" s="260"/>
      <c r="X131" s="260"/>
      <c r="Y131" s="260"/>
      <c r="Z131" s="260" t="s">
        <v>2089</v>
      </c>
      <c r="AA131" s="260"/>
      <c r="AB131" s="260"/>
      <c r="AC131" s="260"/>
      <c r="AD131" s="260"/>
      <c r="AE131" s="260"/>
      <c r="AF131" s="260" t="s">
        <v>2090</v>
      </c>
      <c r="AG131" s="260"/>
      <c r="AH131" s="260"/>
      <c r="AI131" s="260"/>
      <c r="AJ131" s="260"/>
      <c r="AK131" s="260"/>
      <c r="AL131" s="260" t="s">
        <v>2093</v>
      </c>
      <c r="AM131" s="260"/>
      <c r="AN131" s="260"/>
      <c r="AO131" s="260"/>
      <c r="AP131" s="260"/>
      <c r="AQ131" s="260"/>
      <c r="AR131" s="260"/>
      <c r="AS131" s="260" t="s">
        <v>2092</v>
      </c>
      <c r="AT131" s="260"/>
      <c r="AU131" s="260"/>
      <c r="AV131" s="260"/>
      <c r="AW131" s="260"/>
      <c r="AX131" s="386"/>
      <c r="AZ131" s="82"/>
      <c r="BA131" s="146"/>
      <c r="BB131" s="69"/>
    </row>
    <row r="132" spans="1:54" x14ac:dyDescent="0.25">
      <c r="A132" s="312"/>
      <c r="B132" s="261"/>
      <c r="C132" s="261"/>
      <c r="D132" s="261"/>
      <c r="E132" s="261"/>
      <c r="F132" s="261"/>
      <c r="G132" s="261"/>
      <c r="H132" s="261"/>
      <c r="I132" s="261"/>
      <c r="J132" s="261"/>
      <c r="K132" s="261"/>
      <c r="L132" s="261"/>
      <c r="M132" s="261"/>
      <c r="N132" s="261"/>
      <c r="O132" s="261"/>
      <c r="P132" s="261"/>
      <c r="Q132" s="261"/>
      <c r="R132" s="261"/>
      <c r="S132" s="261"/>
      <c r="T132" s="261"/>
      <c r="U132" s="261"/>
      <c r="V132" s="261"/>
      <c r="W132" s="261"/>
      <c r="X132" s="261"/>
      <c r="Y132" s="261"/>
      <c r="Z132" s="261"/>
      <c r="AA132" s="261"/>
      <c r="AB132" s="261"/>
      <c r="AC132" s="261"/>
      <c r="AD132" s="261"/>
      <c r="AE132" s="261"/>
      <c r="AF132" s="261"/>
      <c r="AG132" s="261"/>
      <c r="AH132" s="261"/>
      <c r="AI132" s="261"/>
      <c r="AJ132" s="261"/>
      <c r="AK132" s="261"/>
      <c r="AL132" s="261"/>
      <c r="AM132" s="261"/>
      <c r="AN132" s="261"/>
      <c r="AO132" s="261"/>
      <c r="AP132" s="261"/>
      <c r="AQ132" s="261"/>
      <c r="AR132" s="261"/>
      <c r="AS132" s="261"/>
      <c r="AT132" s="261"/>
      <c r="AU132" s="261"/>
      <c r="AV132" s="261"/>
      <c r="AW132" s="261"/>
      <c r="AX132" s="387"/>
      <c r="AZ132" s="82"/>
      <c r="BA132" s="146"/>
      <c r="BB132" s="69"/>
    </row>
    <row r="133" spans="1:54" x14ac:dyDescent="0.25">
      <c r="A133" s="313"/>
      <c r="B133" s="262"/>
      <c r="C133" s="262"/>
      <c r="D133" s="262"/>
      <c r="E133" s="262"/>
      <c r="F133" s="262"/>
      <c r="G133" s="262"/>
      <c r="H133" s="262"/>
      <c r="I133" s="262"/>
      <c r="J133" s="262"/>
      <c r="K133" s="262"/>
      <c r="L133" s="262"/>
      <c r="M133" s="262"/>
      <c r="N133" s="262"/>
      <c r="O133" s="262"/>
      <c r="P133" s="262"/>
      <c r="Q133" s="262"/>
      <c r="R133" s="262"/>
      <c r="S133" s="262"/>
      <c r="T133" s="262"/>
      <c r="U133" s="262"/>
      <c r="V133" s="262"/>
      <c r="W133" s="262"/>
      <c r="X133" s="262"/>
      <c r="Y133" s="262"/>
      <c r="Z133" s="262"/>
      <c r="AA133" s="262"/>
      <c r="AB133" s="262"/>
      <c r="AC133" s="262"/>
      <c r="AD133" s="262"/>
      <c r="AE133" s="262"/>
      <c r="AF133" s="262"/>
      <c r="AG133" s="262"/>
      <c r="AH133" s="262"/>
      <c r="AI133" s="262"/>
      <c r="AJ133" s="262"/>
      <c r="AK133" s="262"/>
      <c r="AL133" s="262"/>
      <c r="AM133" s="262"/>
      <c r="AN133" s="262"/>
      <c r="AO133" s="262"/>
      <c r="AP133" s="262"/>
      <c r="AQ133" s="262"/>
      <c r="AR133" s="262"/>
      <c r="AS133" s="262"/>
      <c r="AT133" s="262"/>
      <c r="AU133" s="262"/>
      <c r="AV133" s="262"/>
      <c r="AW133" s="262"/>
      <c r="AX133" s="388"/>
      <c r="AZ133" s="82"/>
      <c r="BA133" s="146"/>
      <c r="BB133" s="69"/>
    </row>
    <row r="134" spans="1:54" x14ac:dyDescent="0.25">
      <c r="A134" s="287" t="s">
        <v>27</v>
      </c>
      <c r="B134" s="287"/>
      <c r="C134" s="287"/>
      <c r="D134" s="287"/>
      <c r="E134" s="287"/>
      <c r="F134" s="287"/>
      <c r="G134" s="287"/>
      <c r="H134" s="287"/>
      <c r="I134" s="288"/>
      <c r="J134" s="302" t="s">
        <v>2174</v>
      </c>
      <c r="K134" s="303"/>
      <c r="L134" s="303"/>
      <c r="M134" s="303"/>
      <c r="N134" s="303"/>
      <c r="O134" s="303"/>
      <c r="P134" s="303"/>
      <c r="Q134" s="304"/>
      <c r="R134" s="293">
        <v>1000</v>
      </c>
      <c r="S134" s="269"/>
      <c r="T134" s="269"/>
      <c r="U134" s="269"/>
      <c r="V134" s="269"/>
      <c r="W134" s="269"/>
      <c r="X134" s="269"/>
      <c r="Y134" s="270"/>
      <c r="Z134" s="340">
        <v>40</v>
      </c>
      <c r="AA134" s="287"/>
      <c r="AB134" s="287"/>
      <c r="AC134" s="287"/>
      <c r="AD134" s="287"/>
      <c r="AE134" s="288"/>
      <c r="AF134" s="293">
        <v>48000</v>
      </c>
      <c r="AG134" s="269"/>
      <c r="AH134" s="269"/>
      <c r="AI134" s="269"/>
      <c r="AJ134" s="269"/>
      <c r="AK134" s="270"/>
      <c r="AL134" s="340" t="s">
        <v>2094</v>
      </c>
      <c r="AM134" s="287"/>
      <c r="AN134" s="287"/>
      <c r="AO134" s="287"/>
      <c r="AP134" s="287"/>
      <c r="AQ134" s="287"/>
      <c r="AR134" s="288"/>
      <c r="AS134" s="293">
        <v>2700</v>
      </c>
      <c r="AT134" s="269"/>
      <c r="AU134" s="269"/>
      <c r="AV134" s="269"/>
      <c r="AW134" s="269"/>
      <c r="AX134" s="269"/>
      <c r="AZ134" s="82"/>
      <c r="BA134" s="146"/>
      <c r="BB134" s="69"/>
    </row>
    <row r="135" spans="1:54" x14ac:dyDescent="0.25">
      <c r="A135" s="342"/>
      <c r="B135" s="342"/>
      <c r="C135" s="342"/>
      <c r="D135" s="342"/>
      <c r="E135" s="342"/>
      <c r="F135" s="342"/>
      <c r="G135" s="342"/>
      <c r="H135" s="342"/>
      <c r="I135" s="343"/>
      <c r="J135" s="389"/>
      <c r="K135" s="390"/>
      <c r="L135" s="390"/>
      <c r="M135" s="390"/>
      <c r="N135" s="390"/>
      <c r="O135" s="390"/>
      <c r="P135" s="390"/>
      <c r="Q135" s="391"/>
      <c r="R135" s="347"/>
      <c r="S135" s="348"/>
      <c r="T135" s="348"/>
      <c r="U135" s="348"/>
      <c r="V135" s="348"/>
      <c r="W135" s="348"/>
      <c r="X135" s="348"/>
      <c r="Y135" s="392"/>
      <c r="Z135" s="341"/>
      <c r="AA135" s="342"/>
      <c r="AB135" s="342"/>
      <c r="AC135" s="342"/>
      <c r="AD135" s="342"/>
      <c r="AE135" s="343"/>
      <c r="AF135" s="347"/>
      <c r="AG135" s="348"/>
      <c r="AH135" s="348"/>
      <c r="AI135" s="348"/>
      <c r="AJ135" s="348"/>
      <c r="AK135" s="392"/>
      <c r="AL135" s="341"/>
      <c r="AM135" s="342"/>
      <c r="AN135" s="342"/>
      <c r="AO135" s="342"/>
      <c r="AP135" s="342"/>
      <c r="AQ135" s="342"/>
      <c r="AR135" s="343"/>
      <c r="AS135" s="347"/>
      <c r="AT135" s="348"/>
      <c r="AU135" s="348"/>
      <c r="AV135" s="348"/>
      <c r="AW135" s="348"/>
      <c r="AX135" s="348"/>
      <c r="AZ135" s="82"/>
      <c r="BB135" s="69"/>
    </row>
    <row r="136" spans="1:54" ht="14.1" customHeight="1" x14ac:dyDescent="0.25">
      <c r="A136" s="345"/>
      <c r="B136" s="345"/>
      <c r="C136" s="345"/>
      <c r="D136" s="345"/>
      <c r="E136" s="345"/>
      <c r="F136" s="345"/>
      <c r="G136" s="345"/>
      <c r="H136" s="345"/>
      <c r="I136" s="346"/>
      <c r="J136" s="237"/>
      <c r="K136" s="238"/>
      <c r="L136" s="238"/>
      <c r="M136" s="238"/>
      <c r="N136" s="238"/>
      <c r="O136" s="238"/>
      <c r="P136" s="238"/>
      <c r="Q136" s="239"/>
      <c r="R136" s="337"/>
      <c r="S136" s="338"/>
      <c r="T136" s="338"/>
      <c r="U136" s="338"/>
      <c r="V136" s="338"/>
      <c r="W136" s="338"/>
      <c r="X136" s="338"/>
      <c r="Y136" s="339"/>
      <c r="Z136" s="344"/>
      <c r="AA136" s="345"/>
      <c r="AB136" s="345"/>
      <c r="AC136" s="345"/>
      <c r="AD136" s="345"/>
      <c r="AE136" s="346"/>
      <c r="AF136" s="337"/>
      <c r="AG136" s="338"/>
      <c r="AH136" s="338"/>
      <c r="AI136" s="338"/>
      <c r="AJ136" s="338"/>
      <c r="AK136" s="339"/>
      <c r="AL136" s="344"/>
      <c r="AM136" s="345"/>
      <c r="AN136" s="345"/>
      <c r="AO136" s="345"/>
      <c r="AP136" s="345"/>
      <c r="AQ136" s="345"/>
      <c r="AR136" s="346"/>
      <c r="AS136" s="337"/>
      <c r="AT136" s="338"/>
      <c r="AU136" s="338"/>
      <c r="AV136" s="338"/>
      <c r="AW136" s="338"/>
      <c r="AX136" s="338"/>
      <c r="AZ136" s="82"/>
      <c r="BA136" s="146"/>
      <c r="BB136" s="69"/>
    </row>
    <row r="137" spans="1:54" ht="14.1" customHeight="1" x14ac:dyDescent="0.25">
      <c r="A137" s="332" t="s">
        <v>2098</v>
      </c>
      <c r="B137" s="332"/>
      <c r="C137" s="333" t="s">
        <v>2100</v>
      </c>
      <c r="D137" s="333"/>
      <c r="E137" s="333"/>
      <c r="F137" s="333"/>
      <c r="G137" s="333"/>
      <c r="H137" s="333"/>
      <c r="I137" s="333"/>
      <c r="J137" s="333"/>
      <c r="K137" s="333"/>
      <c r="L137" s="333"/>
      <c r="M137" s="333"/>
      <c r="N137" s="333"/>
      <c r="O137" s="333"/>
      <c r="P137" s="333"/>
      <c r="Q137" s="333"/>
      <c r="R137" s="333"/>
      <c r="S137" s="333"/>
      <c r="T137" s="333"/>
      <c r="U137" s="333"/>
      <c r="V137" s="333"/>
      <c r="W137" s="333"/>
      <c r="X137" s="333"/>
      <c r="Y137" s="333"/>
      <c r="Z137" s="333"/>
      <c r="AA137" s="333"/>
      <c r="AB137" s="333"/>
      <c r="AC137" s="333"/>
      <c r="AD137" s="333"/>
      <c r="AE137" s="333"/>
      <c r="AF137" s="333"/>
      <c r="AG137" s="333"/>
      <c r="AH137" s="333"/>
      <c r="AI137" s="333"/>
      <c r="AJ137" s="333"/>
      <c r="AK137" s="333"/>
      <c r="AL137" s="333"/>
      <c r="AM137" s="333"/>
      <c r="AN137" s="333"/>
      <c r="AO137" s="333"/>
      <c r="AP137" s="333"/>
      <c r="AQ137" s="333"/>
      <c r="AR137" s="333"/>
      <c r="AS137" s="333"/>
      <c r="AT137" s="333"/>
      <c r="AU137" s="310" t="s">
        <v>2077</v>
      </c>
      <c r="AV137" s="310"/>
      <c r="AW137" s="310"/>
      <c r="AX137" s="310"/>
      <c r="AZ137" s="181" t="str">
        <f>IF(ISNA(VLOOKUP("Agribusiness-G1, G2 &amp; G3", 'Measure Codes (Recommended)'!$H$10:$H$29,1,FALSE)),"","&lt;---- Complete this supplemental data sheet table!")</f>
        <v/>
      </c>
      <c r="BA137" s="145"/>
      <c r="BB137" s="69"/>
    </row>
    <row r="138" spans="1:54" ht="14.1" customHeight="1" x14ac:dyDescent="0.25">
      <c r="A138" s="311" t="s">
        <v>2099</v>
      </c>
      <c r="B138" s="260"/>
      <c r="C138" s="260"/>
      <c r="D138" s="260"/>
      <c r="E138" s="260"/>
      <c r="F138" s="260"/>
      <c r="G138" s="260"/>
      <c r="H138" s="260" t="s">
        <v>2088</v>
      </c>
      <c r="I138" s="260"/>
      <c r="J138" s="260"/>
      <c r="K138" s="260"/>
      <c r="L138" s="260"/>
      <c r="M138" s="260"/>
      <c r="N138" s="260"/>
      <c r="O138" s="260" t="s">
        <v>2095</v>
      </c>
      <c r="P138" s="260"/>
      <c r="Q138" s="260"/>
      <c r="R138" s="260"/>
      <c r="S138" s="260"/>
      <c r="T138" s="260" t="s">
        <v>2101</v>
      </c>
      <c r="U138" s="260"/>
      <c r="V138" s="260"/>
      <c r="W138" s="260"/>
      <c r="X138" s="260" t="s">
        <v>2090</v>
      </c>
      <c r="Y138" s="260"/>
      <c r="Z138" s="260"/>
      <c r="AA138" s="260"/>
      <c r="AB138" s="260" t="s">
        <v>2093</v>
      </c>
      <c r="AC138" s="260"/>
      <c r="AD138" s="260"/>
      <c r="AE138" s="260"/>
      <c r="AF138" s="260"/>
      <c r="AG138" s="260" t="s">
        <v>2091</v>
      </c>
      <c r="AH138" s="260"/>
      <c r="AI138" s="260"/>
      <c r="AJ138" s="260"/>
      <c r="AK138" s="260" t="s">
        <v>2102</v>
      </c>
      <c r="AL138" s="260"/>
      <c r="AM138" s="260"/>
      <c r="AN138" s="260"/>
      <c r="AO138" s="260"/>
      <c r="AP138" s="260"/>
      <c r="AQ138" s="260"/>
      <c r="AR138" s="260"/>
      <c r="AS138" s="260"/>
      <c r="AT138" s="260"/>
      <c r="AU138" s="260"/>
      <c r="AV138" s="260"/>
      <c r="AW138" s="260"/>
      <c r="AX138" s="260"/>
      <c r="AZ138" s="82"/>
      <c r="BA138" s="146"/>
      <c r="BB138" s="69"/>
    </row>
    <row r="139" spans="1:54" ht="15" customHeight="1" x14ac:dyDescent="0.25">
      <c r="A139" s="312"/>
      <c r="B139" s="261"/>
      <c r="C139" s="261"/>
      <c r="D139" s="261"/>
      <c r="E139" s="261"/>
      <c r="F139" s="261"/>
      <c r="G139" s="261"/>
      <c r="H139" s="261"/>
      <c r="I139" s="261"/>
      <c r="J139" s="261"/>
      <c r="K139" s="261"/>
      <c r="L139" s="261"/>
      <c r="M139" s="261"/>
      <c r="N139" s="261"/>
      <c r="O139" s="261"/>
      <c r="P139" s="261"/>
      <c r="Q139" s="261"/>
      <c r="R139" s="261"/>
      <c r="S139" s="261"/>
      <c r="T139" s="261"/>
      <c r="U139" s="261"/>
      <c r="V139" s="261"/>
      <c r="W139" s="261"/>
      <c r="X139" s="261"/>
      <c r="Y139" s="261"/>
      <c r="Z139" s="261"/>
      <c r="AA139" s="261"/>
      <c r="AB139" s="261"/>
      <c r="AC139" s="261"/>
      <c r="AD139" s="261"/>
      <c r="AE139" s="261"/>
      <c r="AF139" s="261"/>
      <c r="AG139" s="261"/>
      <c r="AH139" s="261"/>
      <c r="AI139" s="261"/>
      <c r="AJ139" s="261"/>
      <c r="AK139" s="261"/>
      <c r="AL139" s="261"/>
      <c r="AM139" s="261"/>
      <c r="AN139" s="261"/>
      <c r="AO139" s="261"/>
      <c r="AP139" s="261"/>
      <c r="AQ139" s="261"/>
      <c r="AR139" s="261"/>
      <c r="AS139" s="261"/>
      <c r="AT139" s="261"/>
      <c r="AU139" s="261"/>
      <c r="AV139" s="261"/>
      <c r="AW139" s="261"/>
      <c r="AX139" s="261"/>
      <c r="AZ139" s="82"/>
      <c r="BA139" s="146"/>
      <c r="BB139" s="69"/>
    </row>
    <row r="140" spans="1:54" ht="15" customHeight="1" x14ac:dyDescent="0.25">
      <c r="A140" s="313"/>
      <c r="B140" s="262"/>
      <c r="C140" s="262"/>
      <c r="D140" s="262"/>
      <c r="E140" s="262"/>
      <c r="F140" s="262"/>
      <c r="G140" s="262"/>
      <c r="H140" s="262"/>
      <c r="I140" s="262"/>
      <c r="J140" s="262"/>
      <c r="K140" s="262"/>
      <c r="L140" s="262"/>
      <c r="M140" s="262"/>
      <c r="N140" s="262"/>
      <c r="O140" s="262"/>
      <c r="P140" s="262"/>
      <c r="Q140" s="262"/>
      <c r="R140" s="262"/>
      <c r="S140" s="262"/>
      <c r="T140" s="262"/>
      <c r="U140" s="262"/>
      <c r="V140" s="262"/>
      <c r="W140" s="262"/>
      <c r="X140" s="262"/>
      <c r="Y140" s="262"/>
      <c r="Z140" s="262"/>
      <c r="AA140" s="262"/>
      <c r="AB140" s="262"/>
      <c r="AC140" s="262"/>
      <c r="AD140" s="262"/>
      <c r="AE140" s="262"/>
      <c r="AF140" s="262"/>
      <c r="AG140" s="262"/>
      <c r="AH140" s="262"/>
      <c r="AI140" s="262"/>
      <c r="AJ140" s="262"/>
      <c r="AK140" s="262"/>
      <c r="AL140" s="262"/>
      <c r="AM140" s="262"/>
      <c r="AN140" s="262"/>
      <c r="AO140" s="262"/>
      <c r="AP140" s="262"/>
      <c r="AQ140" s="262"/>
      <c r="AR140" s="262"/>
      <c r="AS140" s="262"/>
      <c r="AT140" s="262"/>
      <c r="AU140" s="262"/>
      <c r="AV140" s="262"/>
      <c r="AW140" s="262"/>
      <c r="AX140" s="262"/>
      <c r="AZ140" s="82"/>
      <c r="BA140" s="146"/>
      <c r="BB140" s="69"/>
    </row>
    <row r="141" spans="1:54" ht="15" customHeight="1" x14ac:dyDescent="0.25">
      <c r="A141" s="359" t="s">
        <v>27</v>
      </c>
      <c r="B141" s="359"/>
      <c r="C141" s="359"/>
      <c r="D141" s="359"/>
      <c r="E141" s="359"/>
      <c r="F141" s="359"/>
      <c r="G141" s="360"/>
      <c r="H141" s="365" t="s">
        <v>2174</v>
      </c>
      <c r="I141" s="366"/>
      <c r="J141" s="366"/>
      <c r="K141" s="366"/>
      <c r="L141" s="366"/>
      <c r="M141" s="366"/>
      <c r="N141" s="367"/>
      <c r="O141" s="374">
        <v>1000</v>
      </c>
      <c r="P141" s="375"/>
      <c r="Q141" s="375"/>
      <c r="R141" s="375"/>
      <c r="S141" s="376"/>
      <c r="T141" s="374">
        <v>40</v>
      </c>
      <c r="U141" s="375"/>
      <c r="V141" s="375"/>
      <c r="W141" s="376"/>
      <c r="X141" s="374">
        <v>48000</v>
      </c>
      <c r="Y141" s="375"/>
      <c r="Z141" s="375"/>
      <c r="AA141" s="376"/>
      <c r="AB141" s="383" t="s">
        <v>2094</v>
      </c>
      <c r="AC141" s="359"/>
      <c r="AD141" s="359"/>
      <c r="AE141" s="359"/>
      <c r="AF141" s="360"/>
      <c r="AG141" s="374">
        <v>2700</v>
      </c>
      <c r="AH141" s="375"/>
      <c r="AI141" s="375"/>
      <c r="AJ141" s="376"/>
      <c r="AK141" s="353" t="s">
        <v>2230</v>
      </c>
      <c r="AL141" s="354"/>
      <c r="AM141" s="354"/>
      <c r="AN141" s="354"/>
      <c r="AO141" s="354"/>
      <c r="AP141" s="354"/>
      <c r="AQ141" s="354"/>
      <c r="AR141" s="354"/>
      <c r="AS141" s="354"/>
      <c r="AT141" s="354"/>
      <c r="AU141" s="354"/>
      <c r="AV141" s="354"/>
      <c r="AW141" s="354"/>
      <c r="AX141" s="354"/>
      <c r="AZ141" s="82"/>
      <c r="BA141" s="146"/>
      <c r="BB141" s="69"/>
    </row>
    <row r="142" spans="1:54" x14ac:dyDescent="0.25">
      <c r="A142" s="361"/>
      <c r="B142" s="361"/>
      <c r="C142" s="361"/>
      <c r="D142" s="361"/>
      <c r="E142" s="361"/>
      <c r="F142" s="361"/>
      <c r="G142" s="362"/>
      <c r="H142" s="368"/>
      <c r="I142" s="369"/>
      <c r="J142" s="369"/>
      <c r="K142" s="369"/>
      <c r="L142" s="369"/>
      <c r="M142" s="369"/>
      <c r="N142" s="370"/>
      <c r="O142" s="377"/>
      <c r="P142" s="378"/>
      <c r="Q142" s="378"/>
      <c r="R142" s="378"/>
      <c r="S142" s="379"/>
      <c r="T142" s="377"/>
      <c r="U142" s="378"/>
      <c r="V142" s="378"/>
      <c r="W142" s="379"/>
      <c r="X142" s="377"/>
      <c r="Y142" s="378"/>
      <c r="Z142" s="378"/>
      <c r="AA142" s="379"/>
      <c r="AB142" s="384"/>
      <c r="AC142" s="361"/>
      <c r="AD142" s="361"/>
      <c r="AE142" s="361"/>
      <c r="AF142" s="362"/>
      <c r="AG142" s="377"/>
      <c r="AH142" s="378"/>
      <c r="AI142" s="378"/>
      <c r="AJ142" s="379"/>
      <c r="AK142" s="355" t="s">
        <v>2231</v>
      </c>
      <c r="AL142" s="356"/>
      <c r="AM142" s="356"/>
      <c r="AN142" s="356"/>
      <c r="AO142" s="356"/>
      <c r="AP142" s="356"/>
      <c r="AQ142" s="356"/>
      <c r="AR142" s="356"/>
      <c r="AS142" s="356"/>
      <c r="AT142" s="356"/>
      <c r="AU142" s="356"/>
      <c r="AV142" s="356"/>
      <c r="AW142" s="356"/>
      <c r="AX142" s="356"/>
      <c r="AZ142" s="82"/>
      <c r="BA142" s="146"/>
      <c r="BB142" s="69"/>
    </row>
    <row r="143" spans="1:54" x14ac:dyDescent="0.25">
      <c r="A143" s="363"/>
      <c r="B143" s="363"/>
      <c r="C143" s="363"/>
      <c r="D143" s="363"/>
      <c r="E143" s="363"/>
      <c r="F143" s="363"/>
      <c r="G143" s="364"/>
      <c r="H143" s="371"/>
      <c r="I143" s="372"/>
      <c r="J143" s="372"/>
      <c r="K143" s="372"/>
      <c r="L143" s="372"/>
      <c r="M143" s="372"/>
      <c r="N143" s="373"/>
      <c r="O143" s="380"/>
      <c r="P143" s="381"/>
      <c r="Q143" s="381"/>
      <c r="R143" s="381"/>
      <c r="S143" s="382"/>
      <c r="T143" s="380"/>
      <c r="U143" s="381"/>
      <c r="V143" s="381"/>
      <c r="W143" s="382"/>
      <c r="X143" s="380"/>
      <c r="Y143" s="381"/>
      <c r="Z143" s="381"/>
      <c r="AA143" s="382"/>
      <c r="AB143" s="385"/>
      <c r="AC143" s="363"/>
      <c r="AD143" s="363"/>
      <c r="AE143" s="363"/>
      <c r="AF143" s="364"/>
      <c r="AG143" s="380"/>
      <c r="AH143" s="381"/>
      <c r="AI143" s="381"/>
      <c r="AJ143" s="382"/>
      <c r="AK143" s="355"/>
      <c r="AL143" s="356"/>
      <c r="AM143" s="356"/>
      <c r="AN143" s="356"/>
      <c r="AO143" s="356"/>
      <c r="AP143" s="356"/>
      <c r="AQ143" s="356"/>
      <c r="AR143" s="356"/>
      <c r="AS143" s="356"/>
      <c r="AT143" s="356"/>
      <c r="AU143" s="356"/>
      <c r="AV143" s="356"/>
      <c r="AW143" s="356"/>
      <c r="AX143" s="356"/>
      <c r="AZ143" s="82"/>
      <c r="BA143" s="146"/>
      <c r="BB143" s="69"/>
    </row>
    <row r="144" spans="1:54" x14ac:dyDescent="0.25">
      <c r="A144" s="204"/>
      <c r="B144" s="204"/>
      <c r="C144" s="204"/>
      <c r="D144" s="204"/>
      <c r="E144" s="204"/>
      <c r="F144" s="204"/>
      <c r="G144" s="205"/>
      <c r="H144" s="210"/>
      <c r="I144" s="211"/>
      <c r="J144" s="211"/>
      <c r="K144" s="211"/>
      <c r="L144" s="211"/>
      <c r="M144" s="211"/>
      <c r="N144" s="212"/>
      <c r="O144" s="219"/>
      <c r="P144" s="220"/>
      <c r="Q144" s="220"/>
      <c r="R144" s="220"/>
      <c r="S144" s="221"/>
      <c r="T144" s="219"/>
      <c r="U144" s="220"/>
      <c r="V144" s="220"/>
      <c r="W144" s="221"/>
      <c r="X144" s="219"/>
      <c r="Y144" s="220"/>
      <c r="Z144" s="220"/>
      <c r="AA144" s="221"/>
      <c r="AB144" s="228"/>
      <c r="AC144" s="204"/>
      <c r="AD144" s="204"/>
      <c r="AE144" s="204"/>
      <c r="AF144" s="205"/>
      <c r="AG144" s="219"/>
      <c r="AH144" s="220"/>
      <c r="AI144" s="220"/>
      <c r="AJ144" s="221"/>
      <c r="AK144" s="349"/>
      <c r="AL144" s="350"/>
      <c r="AM144" s="350"/>
      <c r="AN144" s="350"/>
      <c r="AO144" s="350"/>
      <c r="AP144" s="350"/>
      <c r="AQ144" s="350"/>
      <c r="AR144" s="350"/>
      <c r="AS144" s="350"/>
      <c r="AT144" s="350"/>
      <c r="AU144" s="350"/>
      <c r="AV144" s="350"/>
      <c r="AW144" s="350"/>
      <c r="AX144" s="350"/>
      <c r="AZ144" s="82"/>
      <c r="BB144" s="69"/>
    </row>
    <row r="145" spans="1:54" x14ac:dyDescent="0.25">
      <c r="A145" s="206"/>
      <c r="B145" s="206"/>
      <c r="C145" s="206"/>
      <c r="D145" s="206"/>
      <c r="E145" s="206"/>
      <c r="F145" s="206"/>
      <c r="G145" s="207"/>
      <c r="H145" s="213"/>
      <c r="I145" s="214"/>
      <c r="J145" s="214"/>
      <c r="K145" s="214"/>
      <c r="L145" s="214"/>
      <c r="M145" s="214"/>
      <c r="N145" s="215"/>
      <c r="O145" s="222"/>
      <c r="P145" s="223"/>
      <c r="Q145" s="223"/>
      <c r="R145" s="223"/>
      <c r="S145" s="224"/>
      <c r="T145" s="222"/>
      <c r="U145" s="223"/>
      <c r="V145" s="223"/>
      <c r="W145" s="224"/>
      <c r="X145" s="222"/>
      <c r="Y145" s="223"/>
      <c r="Z145" s="223"/>
      <c r="AA145" s="224"/>
      <c r="AB145" s="229"/>
      <c r="AC145" s="206"/>
      <c r="AD145" s="206"/>
      <c r="AE145" s="206"/>
      <c r="AF145" s="207"/>
      <c r="AG145" s="222"/>
      <c r="AH145" s="223"/>
      <c r="AI145" s="223"/>
      <c r="AJ145" s="224"/>
      <c r="AK145" s="349"/>
      <c r="AL145" s="350"/>
      <c r="AM145" s="350"/>
      <c r="AN145" s="350"/>
      <c r="AO145" s="350"/>
      <c r="AP145" s="350"/>
      <c r="AQ145" s="350"/>
      <c r="AR145" s="350"/>
      <c r="AS145" s="350"/>
      <c r="AT145" s="350"/>
      <c r="AU145" s="350"/>
      <c r="AV145" s="350"/>
      <c r="AW145" s="350"/>
      <c r="AX145" s="350"/>
      <c r="AZ145" s="82"/>
      <c r="BB145" s="69"/>
    </row>
    <row r="146" spans="1:54" x14ac:dyDescent="0.25">
      <c r="A146" s="208"/>
      <c r="B146" s="208"/>
      <c r="C146" s="208"/>
      <c r="D146" s="208"/>
      <c r="E146" s="208"/>
      <c r="F146" s="208"/>
      <c r="G146" s="209"/>
      <c r="H146" s="216"/>
      <c r="I146" s="217"/>
      <c r="J146" s="217"/>
      <c r="K146" s="217"/>
      <c r="L146" s="217"/>
      <c r="M146" s="217"/>
      <c r="N146" s="218"/>
      <c r="O146" s="225"/>
      <c r="P146" s="226"/>
      <c r="Q146" s="226"/>
      <c r="R146" s="226"/>
      <c r="S146" s="227"/>
      <c r="T146" s="225"/>
      <c r="U146" s="226"/>
      <c r="V146" s="226"/>
      <c r="W146" s="227"/>
      <c r="X146" s="225"/>
      <c r="Y146" s="226"/>
      <c r="Z146" s="226"/>
      <c r="AA146" s="227"/>
      <c r="AB146" s="230"/>
      <c r="AC146" s="208"/>
      <c r="AD146" s="208"/>
      <c r="AE146" s="208"/>
      <c r="AF146" s="209"/>
      <c r="AG146" s="225"/>
      <c r="AH146" s="226"/>
      <c r="AI146" s="226"/>
      <c r="AJ146" s="227"/>
      <c r="AK146" s="349"/>
      <c r="AL146" s="350"/>
      <c r="AM146" s="350"/>
      <c r="AN146" s="350"/>
      <c r="AO146" s="350"/>
      <c r="AP146" s="350"/>
      <c r="AQ146" s="350"/>
      <c r="AR146" s="350"/>
      <c r="AS146" s="350"/>
      <c r="AT146" s="350"/>
      <c r="AU146" s="350"/>
      <c r="AV146" s="350"/>
      <c r="AW146" s="350"/>
      <c r="AX146" s="350"/>
      <c r="AZ146" s="82"/>
      <c r="BB146" s="69"/>
    </row>
    <row r="147" spans="1:54" x14ac:dyDescent="0.25">
      <c r="A147" s="232"/>
      <c r="B147" s="232"/>
      <c r="C147" s="232"/>
      <c r="D147" s="232"/>
      <c r="E147" s="232"/>
      <c r="F147" s="232"/>
      <c r="G147" s="233"/>
      <c r="H147" s="237"/>
      <c r="I147" s="238"/>
      <c r="J147" s="238"/>
      <c r="K147" s="238"/>
      <c r="L147" s="238"/>
      <c r="M147" s="238"/>
      <c r="N147" s="239"/>
      <c r="O147" s="240"/>
      <c r="P147" s="240"/>
      <c r="Q147" s="240"/>
      <c r="R147" s="240"/>
      <c r="S147" s="240"/>
      <c r="T147" s="240"/>
      <c r="U147" s="240"/>
      <c r="V147" s="240"/>
      <c r="W147" s="240"/>
      <c r="X147" s="234"/>
      <c r="Y147" s="235"/>
      <c r="Z147" s="235"/>
      <c r="AA147" s="236"/>
      <c r="AB147" s="231"/>
      <c r="AC147" s="232"/>
      <c r="AD147" s="232"/>
      <c r="AE147" s="232"/>
      <c r="AF147" s="233"/>
      <c r="AG147" s="234"/>
      <c r="AH147" s="235"/>
      <c r="AI147" s="235"/>
      <c r="AJ147" s="236"/>
      <c r="AK147" s="357"/>
      <c r="AL147" s="358"/>
      <c r="AM147" s="358"/>
      <c r="AN147" s="358"/>
      <c r="AO147" s="358"/>
      <c r="AP147" s="358"/>
      <c r="AQ147" s="358"/>
      <c r="AR147" s="358"/>
      <c r="AS147" s="358"/>
      <c r="AT147" s="358"/>
      <c r="AU147" s="358"/>
      <c r="AV147" s="358"/>
      <c r="AW147" s="358"/>
      <c r="AX147" s="358"/>
      <c r="AZ147" s="82"/>
      <c r="BA147" s="146"/>
      <c r="BB147" s="69"/>
    </row>
    <row r="148" spans="1:54" x14ac:dyDescent="0.25">
      <c r="A148" s="232"/>
      <c r="B148" s="232"/>
      <c r="C148" s="232"/>
      <c r="D148" s="232"/>
      <c r="E148" s="232"/>
      <c r="F148" s="232"/>
      <c r="G148" s="233"/>
      <c r="H148" s="237"/>
      <c r="I148" s="238"/>
      <c r="J148" s="238"/>
      <c r="K148" s="238"/>
      <c r="L148" s="238"/>
      <c r="M148" s="238"/>
      <c r="N148" s="239"/>
      <c r="O148" s="240"/>
      <c r="P148" s="240"/>
      <c r="Q148" s="240"/>
      <c r="R148" s="240"/>
      <c r="S148" s="240"/>
      <c r="T148" s="240"/>
      <c r="U148" s="240"/>
      <c r="V148" s="240"/>
      <c r="W148" s="240"/>
      <c r="X148" s="234"/>
      <c r="Y148" s="235"/>
      <c r="Z148" s="235"/>
      <c r="AA148" s="236"/>
      <c r="AB148" s="231"/>
      <c r="AC148" s="232"/>
      <c r="AD148" s="232"/>
      <c r="AE148" s="232"/>
      <c r="AF148" s="233"/>
      <c r="AG148" s="234"/>
      <c r="AH148" s="235"/>
      <c r="AI148" s="235"/>
      <c r="AJ148" s="236"/>
      <c r="AK148" s="357"/>
      <c r="AL148" s="358"/>
      <c r="AM148" s="358"/>
      <c r="AN148" s="358"/>
      <c r="AO148" s="358"/>
      <c r="AP148" s="358"/>
      <c r="AQ148" s="358"/>
      <c r="AR148" s="358"/>
      <c r="AS148" s="358"/>
      <c r="AT148" s="358"/>
      <c r="AU148" s="358"/>
      <c r="AV148" s="358"/>
      <c r="AW148" s="358"/>
      <c r="AX148" s="358"/>
      <c r="AZ148" s="82"/>
      <c r="BA148" s="146"/>
      <c r="BB148" s="69"/>
    </row>
    <row r="149" spans="1:54" x14ac:dyDescent="0.25">
      <c r="A149" s="232"/>
      <c r="B149" s="232"/>
      <c r="C149" s="232"/>
      <c r="D149" s="232"/>
      <c r="E149" s="232"/>
      <c r="F149" s="232"/>
      <c r="G149" s="233"/>
      <c r="H149" s="237"/>
      <c r="I149" s="238"/>
      <c r="J149" s="238"/>
      <c r="K149" s="238"/>
      <c r="L149" s="238"/>
      <c r="M149" s="238"/>
      <c r="N149" s="239"/>
      <c r="O149" s="240"/>
      <c r="P149" s="240"/>
      <c r="Q149" s="240"/>
      <c r="R149" s="240"/>
      <c r="S149" s="240"/>
      <c r="T149" s="240"/>
      <c r="U149" s="240"/>
      <c r="V149" s="240"/>
      <c r="W149" s="240"/>
      <c r="X149" s="234"/>
      <c r="Y149" s="235"/>
      <c r="Z149" s="235"/>
      <c r="AA149" s="236"/>
      <c r="AB149" s="231"/>
      <c r="AC149" s="232"/>
      <c r="AD149" s="232"/>
      <c r="AE149" s="232"/>
      <c r="AF149" s="233"/>
      <c r="AG149" s="234"/>
      <c r="AH149" s="235"/>
      <c r="AI149" s="235"/>
      <c r="AJ149" s="236"/>
      <c r="AK149" s="351"/>
      <c r="AL149" s="352"/>
      <c r="AM149" s="352"/>
      <c r="AN149" s="352"/>
      <c r="AO149" s="352"/>
      <c r="AP149" s="352"/>
      <c r="AQ149" s="352"/>
      <c r="AR149" s="352"/>
      <c r="AS149" s="352"/>
      <c r="AT149" s="352"/>
      <c r="AU149" s="352"/>
      <c r="AV149" s="352"/>
      <c r="AW149" s="352"/>
      <c r="AX149" s="352"/>
      <c r="AZ149" s="82"/>
      <c r="BA149" s="146"/>
      <c r="BB149" s="69"/>
    </row>
    <row r="150" spans="1:54" x14ac:dyDescent="0.25">
      <c r="A150" s="332" t="s">
        <v>37</v>
      </c>
      <c r="B150" s="332"/>
      <c r="C150" s="333" t="s">
        <v>2103</v>
      </c>
      <c r="D150" s="333"/>
      <c r="E150" s="333"/>
      <c r="F150" s="333"/>
      <c r="G150" s="333"/>
      <c r="H150" s="333"/>
      <c r="I150" s="333"/>
      <c r="J150" s="333"/>
      <c r="K150" s="333"/>
      <c r="L150" s="333"/>
      <c r="M150" s="333"/>
      <c r="N150" s="333"/>
      <c r="O150" s="333"/>
      <c r="P150" s="333"/>
      <c r="Q150" s="333"/>
      <c r="R150" s="333"/>
      <c r="S150" s="333"/>
      <c r="T150" s="333"/>
      <c r="U150" s="333"/>
      <c r="V150" s="333"/>
      <c r="W150" s="333"/>
      <c r="X150" s="333"/>
      <c r="Y150" s="333"/>
      <c r="Z150" s="333"/>
      <c r="AA150" s="333"/>
      <c r="AB150" s="333"/>
      <c r="AC150" s="333"/>
      <c r="AD150" s="333"/>
      <c r="AE150" s="333"/>
      <c r="AF150" s="333"/>
      <c r="AG150" s="333"/>
      <c r="AH150" s="333"/>
      <c r="AI150" s="333"/>
      <c r="AJ150" s="333"/>
      <c r="AK150" s="333"/>
      <c r="AL150" s="333"/>
      <c r="AM150" s="333"/>
      <c r="AN150" s="333"/>
      <c r="AO150" s="333"/>
      <c r="AP150" s="333"/>
      <c r="AQ150" s="333"/>
      <c r="AR150" s="333"/>
      <c r="AS150" s="333"/>
      <c r="AT150" s="333"/>
      <c r="AU150" s="310" t="s">
        <v>2077</v>
      </c>
      <c r="AV150" s="310"/>
      <c r="AW150" s="310"/>
      <c r="AX150" s="310"/>
      <c r="AZ150" s="181" t="str">
        <f>IF(ISNA(VLOOKUP("Agribusiness-"&amp;Agribusiness!A150, 'Measure Codes (Recommended)'!$H$10:$H$29,1,FALSE)),"","&lt;---- Complete this supplemental data sheet table!")</f>
        <v/>
      </c>
      <c r="BA150" s="145"/>
      <c r="BB150" s="69"/>
    </row>
    <row r="151" spans="1:54" x14ac:dyDescent="0.25">
      <c r="A151" s="335" t="s">
        <v>2104</v>
      </c>
      <c r="B151" s="336"/>
      <c r="C151" s="336"/>
      <c r="D151" s="336"/>
      <c r="E151" s="336"/>
      <c r="F151" s="336"/>
      <c r="G151" s="336"/>
      <c r="H151" s="336"/>
      <c r="I151" s="336"/>
      <c r="J151" s="336"/>
      <c r="K151" s="336"/>
      <c r="L151" s="336"/>
      <c r="M151" s="336"/>
      <c r="N151" s="336"/>
      <c r="O151" s="336"/>
      <c r="P151" s="336"/>
      <c r="Q151" s="336" t="s">
        <v>2105</v>
      </c>
      <c r="R151" s="336"/>
      <c r="S151" s="336"/>
      <c r="T151" s="336"/>
      <c r="U151" s="336"/>
      <c r="V151" s="336"/>
      <c r="W151" s="336"/>
      <c r="X151" s="336"/>
      <c r="Y151" s="336"/>
      <c r="Z151" s="336"/>
      <c r="AA151" s="336"/>
      <c r="AB151" s="336"/>
      <c r="AC151" s="336"/>
      <c r="AD151" s="336"/>
      <c r="AE151" s="336"/>
      <c r="AF151" s="336"/>
      <c r="AG151" s="336"/>
      <c r="AH151" s="336" t="s">
        <v>2106</v>
      </c>
      <c r="AI151" s="336"/>
      <c r="AJ151" s="336"/>
      <c r="AK151" s="336"/>
      <c r="AL151" s="336"/>
      <c r="AM151" s="336"/>
      <c r="AN151" s="336"/>
      <c r="AO151" s="336"/>
      <c r="AP151" s="336"/>
      <c r="AQ151" s="336"/>
      <c r="AR151" s="336"/>
      <c r="AS151" s="336"/>
      <c r="AT151" s="336"/>
      <c r="AU151" s="336"/>
      <c r="AV151" s="336"/>
      <c r="AW151" s="336"/>
      <c r="AX151" s="336"/>
      <c r="AZ151" s="82"/>
      <c r="BA151" s="146"/>
      <c r="BB151" s="69"/>
    </row>
    <row r="152" spans="1:54" x14ac:dyDescent="0.25">
      <c r="A152" s="287" t="s">
        <v>2107</v>
      </c>
      <c r="B152" s="287"/>
      <c r="C152" s="287"/>
      <c r="D152" s="287"/>
      <c r="E152" s="287"/>
      <c r="F152" s="287"/>
      <c r="G152" s="287"/>
      <c r="H152" s="287"/>
      <c r="I152" s="287"/>
      <c r="J152" s="287"/>
      <c r="K152" s="287"/>
      <c r="L152" s="287"/>
      <c r="M152" s="287"/>
      <c r="N152" s="287"/>
      <c r="O152" s="287"/>
      <c r="P152" s="288"/>
      <c r="Q152" s="293">
        <v>110000</v>
      </c>
      <c r="R152" s="269"/>
      <c r="S152" s="269"/>
      <c r="T152" s="269"/>
      <c r="U152" s="269"/>
      <c r="V152" s="269"/>
      <c r="W152" s="269"/>
      <c r="X152" s="269"/>
      <c r="Y152" s="269"/>
      <c r="Z152" s="269"/>
      <c r="AA152" s="269"/>
      <c r="AB152" s="269"/>
      <c r="AC152" s="269"/>
      <c r="AD152" s="269"/>
      <c r="AE152" s="269"/>
      <c r="AF152" s="269"/>
      <c r="AG152" s="270"/>
      <c r="AH152" s="293">
        <v>125000</v>
      </c>
      <c r="AI152" s="269"/>
      <c r="AJ152" s="269"/>
      <c r="AK152" s="269"/>
      <c r="AL152" s="269"/>
      <c r="AM152" s="269"/>
      <c r="AN152" s="269"/>
      <c r="AO152" s="269"/>
      <c r="AP152" s="269"/>
      <c r="AQ152" s="269"/>
      <c r="AR152" s="269"/>
      <c r="AS152" s="269"/>
      <c r="AT152" s="269"/>
      <c r="AU152" s="269"/>
      <c r="AV152" s="269"/>
      <c r="AW152" s="269"/>
      <c r="AX152" s="269"/>
      <c r="AZ152" s="82"/>
      <c r="BA152" s="146"/>
      <c r="BB152" s="69"/>
    </row>
    <row r="153" spans="1:54" x14ac:dyDescent="0.25">
      <c r="A153" s="300"/>
      <c r="B153" s="300"/>
      <c r="C153" s="300"/>
      <c r="D153" s="300"/>
      <c r="E153" s="300"/>
      <c r="F153" s="300"/>
      <c r="G153" s="300"/>
      <c r="H153" s="300"/>
      <c r="I153" s="300"/>
      <c r="J153" s="300"/>
      <c r="K153" s="300"/>
      <c r="L153" s="300"/>
      <c r="M153" s="300"/>
      <c r="N153" s="300"/>
      <c r="O153" s="300"/>
      <c r="P153" s="301"/>
      <c r="Q153" s="294"/>
      <c r="R153" s="271"/>
      <c r="S153" s="271"/>
      <c r="T153" s="271"/>
      <c r="U153" s="271"/>
      <c r="V153" s="271"/>
      <c r="W153" s="271"/>
      <c r="X153" s="271"/>
      <c r="Y153" s="271"/>
      <c r="Z153" s="271"/>
      <c r="AA153" s="271"/>
      <c r="AB153" s="271"/>
      <c r="AC153" s="271"/>
      <c r="AD153" s="271"/>
      <c r="AE153" s="271"/>
      <c r="AF153" s="271"/>
      <c r="AG153" s="272"/>
      <c r="AH153" s="294"/>
      <c r="AI153" s="271"/>
      <c r="AJ153" s="271"/>
      <c r="AK153" s="271"/>
      <c r="AL153" s="271"/>
      <c r="AM153" s="271"/>
      <c r="AN153" s="271"/>
      <c r="AO153" s="271"/>
      <c r="AP153" s="271"/>
      <c r="AQ153" s="271"/>
      <c r="AR153" s="271"/>
      <c r="AS153" s="271"/>
      <c r="AT153" s="271"/>
      <c r="AU153" s="271"/>
      <c r="AV153" s="271"/>
      <c r="AW153" s="271"/>
      <c r="AX153" s="271"/>
      <c r="AZ153" s="82"/>
      <c r="BB153" s="69"/>
    </row>
    <row r="154" spans="1:54" ht="14.1" customHeight="1" x14ac:dyDescent="0.25">
      <c r="A154" s="252"/>
      <c r="B154" s="252"/>
      <c r="C154" s="252"/>
      <c r="D154" s="252"/>
      <c r="E154" s="252"/>
      <c r="F154" s="252"/>
      <c r="G154" s="252"/>
      <c r="H154" s="252"/>
      <c r="I154" s="252"/>
      <c r="J154" s="252"/>
      <c r="K154" s="252"/>
      <c r="L154" s="252"/>
      <c r="M154" s="252"/>
      <c r="N154" s="252"/>
      <c r="O154" s="252"/>
      <c r="P154" s="253"/>
      <c r="Q154" s="254"/>
      <c r="R154" s="255"/>
      <c r="S154" s="255"/>
      <c r="T154" s="255"/>
      <c r="U154" s="255"/>
      <c r="V154" s="255"/>
      <c r="W154" s="255"/>
      <c r="X154" s="255"/>
      <c r="Y154" s="255"/>
      <c r="Z154" s="255"/>
      <c r="AA154" s="255"/>
      <c r="AB154" s="255"/>
      <c r="AC154" s="255"/>
      <c r="AD154" s="255"/>
      <c r="AE154" s="255"/>
      <c r="AF154" s="255"/>
      <c r="AG154" s="256"/>
      <c r="AH154" s="254"/>
      <c r="AI154" s="255"/>
      <c r="AJ154" s="255"/>
      <c r="AK154" s="255"/>
      <c r="AL154" s="255"/>
      <c r="AM154" s="255"/>
      <c r="AN154" s="255"/>
      <c r="AO154" s="255"/>
      <c r="AP154" s="255"/>
      <c r="AQ154" s="255"/>
      <c r="AR154" s="255"/>
      <c r="AS154" s="255"/>
      <c r="AT154" s="255"/>
      <c r="AU154" s="255"/>
      <c r="AV154" s="255"/>
      <c r="AW154" s="255"/>
      <c r="AX154" s="255"/>
      <c r="AZ154" s="82"/>
      <c r="BA154" s="146"/>
      <c r="BB154" s="69"/>
    </row>
    <row r="155" spans="1:54" ht="14.1" customHeight="1" x14ac:dyDescent="0.25">
      <c r="A155" s="332" t="s">
        <v>2108</v>
      </c>
      <c r="B155" s="332"/>
      <c r="C155" s="333" t="s">
        <v>2109</v>
      </c>
      <c r="D155" s="333"/>
      <c r="E155" s="333"/>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33"/>
      <c r="AK155" s="333"/>
      <c r="AL155" s="333"/>
      <c r="AM155" s="333"/>
      <c r="AN155" s="333"/>
      <c r="AO155" s="333"/>
      <c r="AP155" s="333"/>
      <c r="AQ155" s="333"/>
      <c r="AR155" s="333"/>
      <c r="AS155" s="333"/>
      <c r="AT155" s="333"/>
      <c r="AU155" s="310" t="s">
        <v>2110</v>
      </c>
      <c r="AV155" s="310"/>
      <c r="AW155" s="310"/>
      <c r="AX155" s="310"/>
      <c r="AZ155" s="181" t="str">
        <f>IF(ISNA(VLOOKUP("Agribusiness-I1 &amp; I2", 'Measure Codes (Recommended)'!$H$10:$H$29,1,FALSE)),"","&lt;---- Complete this supplemental data sheet table!")</f>
        <v/>
      </c>
      <c r="BA155" s="145"/>
      <c r="BB155" s="69"/>
    </row>
    <row r="156" spans="1:54" ht="14.1" customHeight="1" x14ac:dyDescent="0.25">
      <c r="A156" s="311" t="s">
        <v>26</v>
      </c>
      <c r="B156" s="260"/>
      <c r="C156" s="260"/>
      <c r="D156" s="260"/>
      <c r="E156" s="260"/>
      <c r="F156" s="260"/>
      <c r="G156" s="260"/>
      <c r="H156" s="260"/>
      <c r="I156" s="260"/>
      <c r="J156" s="260"/>
      <c r="K156" s="260"/>
      <c r="L156" s="260" t="s">
        <v>2112</v>
      </c>
      <c r="M156" s="260"/>
      <c r="N156" s="260"/>
      <c r="O156" s="260"/>
      <c r="P156" s="260"/>
      <c r="Q156" s="260"/>
      <c r="R156" s="260" t="s">
        <v>2113</v>
      </c>
      <c r="S156" s="260"/>
      <c r="T156" s="260"/>
      <c r="U156" s="260"/>
      <c r="V156" s="260" t="s">
        <v>2114</v>
      </c>
      <c r="W156" s="260"/>
      <c r="X156" s="260"/>
      <c r="Y156" s="260"/>
      <c r="Z156" s="260"/>
      <c r="AA156" s="260"/>
      <c r="AB156" s="260" t="s">
        <v>2118</v>
      </c>
      <c r="AC156" s="260"/>
      <c r="AD156" s="260"/>
      <c r="AE156" s="260"/>
      <c r="AF156" s="260"/>
      <c r="AG156" s="260"/>
      <c r="AH156" s="260" t="s">
        <v>2115</v>
      </c>
      <c r="AI156" s="260"/>
      <c r="AJ156" s="260"/>
      <c r="AK156" s="260"/>
      <c r="AL156" s="260"/>
      <c r="AM156" s="260" t="s">
        <v>2116</v>
      </c>
      <c r="AN156" s="260"/>
      <c r="AO156" s="260"/>
      <c r="AP156" s="260"/>
      <c r="AQ156" s="260"/>
      <c r="AR156" s="260" t="s">
        <v>2117</v>
      </c>
      <c r="AS156" s="260"/>
      <c r="AT156" s="260"/>
      <c r="AU156" s="260"/>
      <c r="AV156" s="260"/>
      <c r="AW156" s="260"/>
      <c r="AX156" s="260"/>
      <c r="AZ156" s="82"/>
      <c r="BA156" s="146"/>
      <c r="BB156" s="69"/>
    </row>
    <row r="157" spans="1:54" x14ac:dyDescent="0.25">
      <c r="A157" s="312"/>
      <c r="B157" s="261"/>
      <c r="C157" s="261"/>
      <c r="D157" s="261"/>
      <c r="E157" s="261"/>
      <c r="F157" s="261"/>
      <c r="G157" s="261"/>
      <c r="H157" s="261"/>
      <c r="I157" s="261"/>
      <c r="J157" s="261"/>
      <c r="K157" s="261"/>
      <c r="L157" s="261"/>
      <c r="M157" s="261"/>
      <c r="N157" s="261"/>
      <c r="O157" s="261"/>
      <c r="P157" s="261"/>
      <c r="Q157" s="261"/>
      <c r="R157" s="261"/>
      <c r="S157" s="261"/>
      <c r="T157" s="261"/>
      <c r="U157" s="261"/>
      <c r="V157" s="261"/>
      <c r="W157" s="261"/>
      <c r="X157" s="261"/>
      <c r="Y157" s="261"/>
      <c r="Z157" s="261"/>
      <c r="AA157" s="261"/>
      <c r="AB157" s="261"/>
      <c r="AC157" s="261"/>
      <c r="AD157" s="261"/>
      <c r="AE157" s="261"/>
      <c r="AF157" s="261"/>
      <c r="AG157" s="261"/>
      <c r="AH157" s="261"/>
      <c r="AI157" s="261"/>
      <c r="AJ157" s="261"/>
      <c r="AK157" s="261"/>
      <c r="AL157" s="261"/>
      <c r="AM157" s="261"/>
      <c r="AN157" s="261"/>
      <c r="AO157" s="261"/>
      <c r="AP157" s="261"/>
      <c r="AQ157" s="261"/>
      <c r="AR157" s="261"/>
      <c r="AS157" s="261"/>
      <c r="AT157" s="261"/>
      <c r="AU157" s="261"/>
      <c r="AV157" s="261"/>
      <c r="AW157" s="261"/>
      <c r="AX157" s="261"/>
      <c r="AZ157" s="82"/>
      <c r="BA157" s="146"/>
      <c r="BB157" s="69"/>
    </row>
    <row r="158" spans="1:54" x14ac:dyDescent="0.25">
      <c r="A158" s="313"/>
      <c r="B158" s="262"/>
      <c r="C158" s="262"/>
      <c r="D158" s="262"/>
      <c r="E158" s="262"/>
      <c r="F158" s="262"/>
      <c r="G158" s="262"/>
      <c r="H158" s="262"/>
      <c r="I158" s="262"/>
      <c r="J158" s="262"/>
      <c r="K158" s="262"/>
      <c r="L158" s="262"/>
      <c r="M158" s="262"/>
      <c r="N158" s="262"/>
      <c r="O158" s="262"/>
      <c r="P158" s="262"/>
      <c r="Q158" s="262"/>
      <c r="R158" s="262"/>
      <c r="S158" s="262"/>
      <c r="T158" s="262"/>
      <c r="U158" s="262"/>
      <c r="V158" s="262"/>
      <c r="W158" s="262"/>
      <c r="X158" s="262"/>
      <c r="Y158" s="262"/>
      <c r="Z158" s="262"/>
      <c r="AA158" s="262"/>
      <c r="AB158" s="262"/>
      <c r="AC158" s="262"/>
      <c r="AD158" s="262"/>
      <c r="AE158" s="262"/>
      <c r="AF158" s="262"/>
      <c r="AG158" s="262"/>
      <c r="AH158" s="262"/>
      <c r="AI158" s="262"/>
      <c r="AJ158" s="262"/>
      <c r="AK158" s="262"/>
      <c r="AL158" s="262"/>
      <c r="AM158" s="262"/>
      <c r="AN158" s="262"/>
      <c r="AO158" s="262"/>
      <c r="AP158" s="262"/>
      <c r="AQ158" s="262"/>
      <c r="AR158" s="262"/>
      <c r="AS158" s="262"/>
      <c r="AT158" s="262"/>
      <c r="AU158" s="262"/>
      <c r="AV158" s="262"/>
      <c r="AW158" s="262"/>
      <c r="AX158" s="262"/>
      <c r="AZ158" s="82"/>
      <c r="BA158" s="146"/>
      <c r="BB158" s="69"/>
    </row>
    <row r="159" spans="1:54" x14ac:dyDescent="0.25">
      <c r="A159" s="287" t="s">
        <v>27</v>
      </c>
      <c r="B159" s="287"/>
      <c r="C159" s="287"/>
      <c r="D159" s="287"/>
      <c r="E159" s="287"/>
      <c r="F159" s="287"/>
      <c r="G159" s="287"/>
      <c r="H159" s="287"/>
      <c r="I159" s="287"/>
      <c r="J159" s="287"/>
      <c r="K159" s="288"/>
      <c r="L159" s="293">
        <v>700</v>
      </c>
      <c r="M159" s="269"/>
      <c r="N159" s="269"/>
      <c r="O159" s="269"/>
      <c r="P159" s="269"/>
      <c r="Q159" s="270"/>
      <c r="R159" s="293">
        <v>50</v>
      </c>
      <c r="S159" s="269"/>
      <c r="T159" s="269"/>
      <c r="U159" s="270"/>
      <c r="V159" s="314">
        <v>0.75</v>
      </c>
      <c r="W159" s="315"/>
      <c r="X159" s="315"/>
      <c r="Y159" s="315"/>
      <c r="Z159" s="315"/>
      <c r="AA159" s="316"/>
      <c r="AB159" s="323">
        <v>0.93</v>
      </c>
      <c r="AC159" s="324"/>
      <c r="AD159" s="324"/>
      <c r="AE159" s="324"/>
      <c r="AF159" s="324"/>
      <c r="AG159" s="325"/>
      <c r="AH159" s="293">
        <v>30</v>
      </c>
      <c r="AI159" s="269"/>
      <c r="AJ159" s="269"/>
      <c r="AK159" s="269"/>
      <c r="AL159" s="270"/>
      <c r="AM159" s="314">
        <v>0.9</v>
      </c>
      <c r="AN159" s="315"/>
      <c r="AO159" s="315"/>
      <c r="AP159" s="315"/>
      <c r="AQ159" s="316"/>
      <c r="AR159" s="323">
        <v>0.93600000000000005</v>
      </c>
      <c r="AS159" s="324"/>
      <c r="AT159" s="324"/>
      <c r="AU159" s="324"/>
      <c r="AV159" s="324"/>
      <c r="AW159" s="324"/>
      <c r="AX159" s="324"/>
      <c r="AZ159" s="82"/>
      <c r="BA159" s="146"/>
      <c r="BB159" s="69"/>
    </row>
    <row r="160" spans="1:54" ht="15" customHeight="1" x14ac:dyDescent="0.25">
      <c r="A160" s="300"/>
      <c r="B160" s="300"/>
      <c r="C160" s="300"/>
      <c r="D160" s="300"/>
      <c r="E160" s="300"/>
      <c r="F160" s="300"/>
      <c r="G160" s="300"/>
      <c r="H160" s="300"/>
      <c r="I160" s="300"/>
      <c r="J160" s="300"/>
      <c r="K160" s="301"/>
      <c r="L160" s="294"/>
      <c r="M160" s="271"/>
      <c r="N160" s="271"/>
      <c r="O160" s="271"/>
      <c r="P160" s="271"/>
      <c r="Q160" s="272"/>
      <c r="R160" s="294"/>
      <c r="S160" s="271"/>
      <c r="T160" s="271"/>
      <c r="U160" s="272"/>
      <c r="V160" s="317"/>
      <c r="W160" s="318"/>
      <c r="X160" s="318"/>
      <c r="Y160" s="318"/>
      <c r="Z160" s="318"/>
      <c r="AA160" s="319"/>
      <c r="AB160" s="298"/>
      <c r="AC160" s="289"/>
      <c r="AD160" s="289"/>
      <c r="AE160" s="289"/>
      <c r="AF160" s="289"/>
      <c r="AG160" s="290"/>
      <c r="AH160" s="294"/>
      <c r="AI160" s="271"/>
      <c r="AJ160" s="271"/>
      <c r="AK160" s="271"/>
      <c r="AL160" s="272"/>
      <c r="AM160" s="317"/>
      <c r="AN160" s="318"/>
      <c r="AO160" s="318"/>
      <c r="AP160" s="318"/>
      <c r="AQ160" s="319"/>
      <c r="AR160" s="298"/>
      <c r="AS160" s="289"/>
      <c r="AT160" s="289"/>
      <c r="AU160" s="289"/>
      <c r="AV160" s="289"/>
      <c r="AW160" s="289"/>
      <c r="AX160" s="289"/>
      <c r="AZ160" s="82"/>
      <c r="BB160" s="69"/>
    </row>
    <row r="161" spans="1:54" x14ac:dyDescent="0.25">
      <c r="A161" s="232"/>
      <c r="B161" s="232"/>
      <c r="C161" s="232"/>
      <c r="D161" s="232"/>
      <c r="E161" s="232"/>
      <c r="F161" s="232"/>
      <c r="G161" s="232"/>
      <c r="H161" s="232"/>
      <c r="I161" s="232"/>
      <c r="J161" s="232"/>
      <c r="K161" s="233"/>
      <c r="L161" s="234"/>
      <c r="M161" s="235"/>
      <c r="N161" s="235"/>
      <c r="O161" s="235"/>
      <c r="P161" s="235"/>
      <c r="Q161" s="236"/>
      <c r="R161" s="234"/>
      <c r="S161" s="235"/>
      <c r="T161" s="235"/>
      <c r="U161" s="236"/>
      <c r="V161" s="320"/>
      <c r="W161" s="321"/>
      <c r="X161" s="321"/>
      <c r="Y161" s="321"/>
      <c r="Z161" s="321"/>
      <c r="AA161" s="322"/>
      <c r="AB161" s="326"/>
      <c r="AC161" s="327"/>
      <c r="AD161" s="327"/>
      <c r="AE161" s="327"/>
      <c r="AF161" s="327"/>
      <c r="AG161" s="328"/>
      <c r="AH161" s="234"/>
      <c r="AI161" s="235"/>
      <c r="AJ161" s="235"/>
      <c r="AK161" s="235"/>
      <c r="AL161" s="236"/>
      <c r="AM161" s="320"/>
      <c r="AN161" s="321"/>
      <c r="AO161" s="321"/>
      <c r="AP161" s="321"/>
      <c r="AQ161" s="322"/>
      <c r="AR161" s="326"/>
      <c r="AS161" s="327"/>
      <c r="AT161" s="327"/>
      <c r="AU161" s="327"/>
      <c r="AV161" s="327"/>
      <c r="AW161" s="327"/>
      <c r="AX161" s="327"/>
      <c r="AZ161" s="82"/>
      <c r="BA161" s="146"/>
      <c r="BB161" s="69"/>
    </row>
    <row r="162" spans="1:54" x14ac:dyDescent="0.25">
      <c r="A162" s="329" t="s">
        <v>2111</v>
      </c>
      <c r="B162" s="329"/>
      <c r="C162" s="331" t="s">
        <v>2109</v>
      </c>
      <c r="D162" s="331"/>
      <c r="E162" s="331"/>
      <c r="F162" s="331"/>
      <c r="G162" s="331"/>
      <c r="H162" s="331"/>
      <c r="I162" s="331"/>
      <c r="J162" s="331"/>
      <c r="K162" s="331"/>
      <c r="L162" s="331"/>
      <c r="M162" s="331"/>
      <c r="N162" s="331"/>
      <c r="O162" s="331"/>
      <c r="P162" s="331"/>
      <c r="Q162" s="331"/>
      <c r="R162" s="331"/>
      <c r="S162" s="331"/>
      <c r="T162" s="331"/>
      <c r="U162" s="331"/>
      <c r="V162" s="331"/>
      <c r="W162" s="331"/>
      <c r="X162" s="331"/>
      <c r="Y162" s="331"/>
      <c r="Z162" s="331"/>
      <c r="AA162" s="331"/>
      <c r="AB162" s="331"/>
      <c r="AC162" s="331"/>
      <c r="AD162" s="331"/>
      <c r="AE162" s="331"/>
      <c r="AF162" s="331"/>
      <c r="AG162" s="331"/>
      <c r="AH162" s="331"/>
      <c r="AI162" s="331"/>
      <c r="AJ162" s="331"/>
      <c r="AK162" s="331"/>
      <c r="AL162" s="331"/>
      <c r="AM162" s="331"/>
      <c r="AN162" s="331"/>
      <c r="AO162" s="331"/>
      <c r="AP162" s="331"/>
      <c r="AQ162" s="331"/>
      <c r="AR162" s="331"/>
      <c r="AS162" s="331"/>
      <c r="AT162" s="331"/>
      <c r="AU162" s="330" t="s">
        <v>2110</v>
      </c>
      <c r="AV162" s="330"/>
      <c r="AW162" s="330"/>
      <c r="AX162" s="330"/>
      <c r="AZ162" s="181" t="str">
        <f>IF(ISNA(VLOOKUP("Agribusiness-I1 &amp; I2", 'Measure Codes (Recommended)'!$H$10:$H$29,1,FALSE)),"","&lt;---- Complete this supplemental data sheet table!")</f>
        <v/>
      </c>
      <c r="BA162" s="145"/>
      <c r="BB162" s="69"/>
    </row>
    <row r="163" spans="1:54" ht="14.1" customHeight="1" x14ac:dyDescent="0.25">
      <c r="A163" s="329"/>
      <c r="B163" s="329"/>
      <c r="C163" s="331"/>
      <c r="D163" s="331"/>
      <c r="E163" s="331"/>
      <c r="F163" s="331"/>
      <c r="G163" s="331"/>
      <c r="H163" s="331"/>
      <c r="I163" s="331"/>
      <c r="J163" s="331"/>
      <c r="K163" s="331"/>
      <c r="L163" s="331"/>
      <c r="M163" s="331"/>
      <c r="N163" s="331"/>
      <c r="O163" s="331"/>
      <c r="P163" s="331"/>
      <c r="Q163" s="331"/>
      <c r="R163" s="331"/>
      <c r="S163" s="331"/>
      <c r="T163" s="331"/>
      <c r="U163" s="331"/>
      <c r="V163" s="331"/>
      <c r="W163" s="331"/>
      <c r="X163" s="331"/>
      <c r="Y163" s="331"/>
      <c r="Z163" s="331"/>
      <c r="AA163" s="331"/>
      <c r="AB163" s="331"/>
      <c r="AC163" s="331"/>
      <c r="AD163" s="331"/>
      <c r="AE163" s="331"/>
      <c r="AF163" s="331"/>
      <c r="AG163" s="331"/>
      <c r="AH163" s="331"/>
      <c r="AI163" s="331"/>
      <c r="AJ163" s="331"/>
      <c r="AK163" s="331"/>
      <c r="AL163" s="331"/>
      <c r="AM163" s="331"/>
      <c r="AN163" s="331"/>
      <c r="AO163" s="331"/>
      <c r="AP163" s="331"/>
      <c r="AQ163" s="331"/>
      <c r="AR163" s="331"/>
      <c r="AS163" s="331"/>
      <c r="AT163" s="331"/>
      <c r="AU163" s="330"/>
      <c r="AV163" s="330"/>
      <c r="AW163" s="330"/>
      <c r="AX163" s="330"/>
      <c r="AZ163" s="82"/>
      <c r="BA163" s="146"/>
      <c r="BB163" s="69"/>
    </row>
    <row r="164" spans="1:54" ht="14.1" customHeight="1" x14ac:dyDescent="0.25">
      <c r="A164" s="87" t="s">
        <v>2010</v>
      </c>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Z164" s="82"/>
      <c r="BA164" s="146"/>
      <c r="BB164" s="69"/>
    </row>
    <row r="165" spans="1:54" x14ac:dyDescent="0.25">
      <c r="A165" s="258" t="b">
        <v>0</v>
      </c>
      <c r="B165" s="257" t="s">
        <v>2011</v>
      </c>
      <c r="C165" s="257"/>
      <c r="D165" s="257"/>
      <c r="E165" s="257"/>
      <c r="F165" s="257"/>
      <c r="G165" s="257"/>
      <c r="H165" s="257"/>
      <c r="I165" s="257"/>
      <c r="J165" s="257"/>
      <c r="K165" s="148"/>
      <c r="L165" s="259"/>
      <c r="M165" s="258" t="b">
        <v>0</v>
      </c>
      <c r="N165" s="257" t="s">
        <v>2013</v>
      </c>
      <c r="O165" s="257"/>
      <c r="P165" s="257"/>
      <c r="Q165" s="257"/>
      <c r="R165" s="257"/>
      <c r="S165" s="257"/>
      <c r="T165" s="257"/>
      <c r="U165" s="257"/>
      <c r="V165" s="257"/>
      <c r="W165" s="257"/>
      <c r="X165" s="259"/>
      <c r="Y165" s="258" t="b">
        <v>0</v>
      </c>
      <c r="Z165" s="257" t="s">
        <v>2012</v>
      </c>
      <c r="AA165" s="257"/>
      <c r="AB165" s="257"/>
      <c r="AC165" s="257"/>
      <c r="AD165" s="257"/>
      <c r="AE165" s="257"/>
      <c r="AF165" s="257"/>
      <c r="AG165" s="257"/>
      <c r="AH165" s="257"/>
      <c r="AI165" s="257"/>
      <c r="AJ165" s="259"/>
      <c r="AK165" s="259"/>
      <c r="AL165" s="258" t="b">
        <v>0</v>
      </c>
      <c r="AM165" s="257" t="s">
        <v>2014</v>
      </c>
      <c r="AN165" s="257"/>
      <c r="AO165" s="257"/>
      <c r="AP165" s="257"/>
      <c r="AQ165" s="257"/>
      <c r="AR165" s="257"/>
      <c r="AS165" s="257"/>
      <c r="AT165" s="257"/>
      <c r="AU165" s="259"/>
      <c r="AV165" s="259"/>
      <c r="AW165" s="259"/>
      <c r="AX165" s="259"/>
      <c r="AZ165" s="82"/>
      <c r="BB165" s="69"/>
    </row>
    <row r="166" spans="1:54" x14ac:dyDescent="0.25">
      <c r="A166" s="258"/>
      <c r="B166" s="257"/>
      <c r="C166" s="257"/>
      <c r="D166" s="257"/>
      <c r="E166" s="257"/>
      <c r="F166" s="257"/>
      <c r="G166" s="257"/>
      <c r="H166" s="257"/>
      <c r="I166" s="257"/>
      <c r="J166" s="257"/>
      <c r="K166" s="148"/>
      <c r="L166" s="259"/>
      <c r="M166" s="258"/>
      <c r="N166" s="257"/>
      <c r="O166" s="257"/>
      <c r="P166" s="257"/>
      <c r="Q166" s="257"/>
      <c r="R166" s="257"/>
      <c r="S166" s="257"/>
      <c r="T166" s="257"/>
      <c r="U166" s="257"/>
      <c r="V166" s="257"/>
      <c r="W166" s="257"/>
      <c r="X166" s="259"/>
      <c r="Y166" s="258"/>
      <c r="Z166" s="257"/>
      <c r="AA166" s="257"/>
      <c r="AB166" s="257"/>
      <c r="AC166" s="257"/>
      <c r="AD166" s="257"/>
      <c r="AE166" s="257"/>
      <c r="AF166" s="257"/>
      <c r="AG166" s="257"/>
      <c r="AH166" s="257"/>
      <c r="AI166" s="257"/>
      <c r="AJ166" s="259"/>
      <c r="AK166" s="259"/>
      <c r="AL166" s="258"/>
      <c r="AM166" s="257"/>
      <c r="AN166" s="257"/>
      <c r="AO166" s="257"/>
      <c r="AP166" s="257"/>
      <c r="AQ166" s="257"/>
      <c r="AR166" s="257"/>
      <c r="AS166" s="257"/>
      <c r="AT166" s="257"/>
      <c r="AU166" s="259"/>
      <c r="AV166" s="259"/>
      <c r="AW166" s="259"/>
      <c r="AX166" s="259"/>
      <c r="AZ166" s="82"/>
      <c r="BA166" s="146"/>
      <c r="BB166" s="69"/>
    </row>
    <row r="167" spans="1:54" x14ac:dyDescent="0.25">
      <c r="A167" s="283" t="s">
        <v>2119</v>
      </c>
      <c r="B167" s="283"/>
      <c r="C167" s="284" t="s">
        <v>2120</v>
      </c>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5" t="s">
        <v>2121</v>
      </c>
      <c r="AV167" s="285"/>
      <c r="AW167" s="285"/>
      <c r="AX167" s="285"/>
      <c r="AZ167" s="181" t="str">
        <f>IF(ISNA(VLOOKUP("Agribusiness-J1, J2 &amp; J3", 'Measure Codes (Recommended)'!$H$10:$H$29,1,FALSE)),"","&lt;---- Complete this supplemental data sheet table!")</f>
        <v/>
      </c>
      <c r="BA167" s="145"/>
      <c r="BB167" s="69"/>
    </row>
    <row r="168" spans="1:54" x14ac:dyDescent="0.25">
      <c r="A168" s="265" t="s">
        <v>2122</v>
      </c>
      <c r="B168" s="266"/>
      <c r="C168" s="266"/>
      <c r="D168" s="266"/>
      <c r="E168" s="266"/>
      <c r="F168" s="266"/>
      <c r="G168" s="266"/>
      <c r="H168" s="266"/>
      <c r="I168" s="266" t="s">
        <v>2123</v>
      </c>
      <c r="J168" s="266"/>
      <c r="K168" s="266"/>
      <c r="L168" s="266"/>
      <c r="M168" s="266"/>
      <c r="N168" s="266" t="s">
        <v>2124</v>
      </c>
      <c r="O168" s="266"/>
      <c r="P168" s="266"/>
      <c r="Q168" s="266"/>
      <c r="R168" s="266"/>
      <c r="S168" s="266" t="s">
        <v>2125</v>
      </c>
      <c r="T168" s="266"/>
      <c r="U168" s="266"/>
      <c r="V168" s="266"/>
      <c r="W168" s="266"/>
      <c r="X168" s="266"/>
      <c r="Y168" s="266"/>
      <c r="Z168" s="266" t="s">
        <v>2126</v>
      </c>
      <c r="AA168" s="266"/>
      <c r="AB168" s="266"/>
      <c r="AC168" s="266"/>
      <c r="AD168" s="266"/>
      <c r="AE168" s="266"/>
      <c r="AF168" s="266"/>
      <c r="AG168" s="266" t="s">
        <v>2127</v>
      </c>
      <c r="AH168" s="266"/>
      <c r="AI168" s="266"/>
      <c r="AJ168" s="266"/>
      <c r="AK168" s="266"/>
      <c r="AL168" s="266"/>
      <c r="AM168" s="266"/>
      <c r="AN168" s="266"/>
      <c r="AO168" s="266" t="s">
        <v>2128</v>
      </c>
      <c r="AP168" s="266"/>
      <c r="AQ168" s="266"/>
      <c r="AR168" s="266"/>
      <c r="AS168" s="266"/>
      <c r="AT168" s="266"/>
      <c r="AU168" s="266"/>
      <c r="AV168" s="266"/>
      <c r="AW168" s="266"/>
      <c r="AX168" s="286"/>
      <c r="AZ168" s="82"/>
      <c r="BA168" s="146"/>
      <c r="BB168" s="69"/>
    </row>
    <row r="169" spans="1:54" x14ac:dyDescent="0.25">
      <c r="A169" s="267"/>
      <c r="B169" s="268"/>
      <c r="C169" s="268"/>
      <c r="D169" s="268"/>
      <c r="E169" s="268"/>
      <c r="F169" s="268"/>
      <c r="G169" s="268"/>
      <c r="H169" s="268"/>
      <c r="I169" s="268"/>
      <c r="J169" s="268"/>
      <c r="K169" s="268"/>
      <c r="L169" s="268"/>
      <c r="M169" s="268"/>
      <c r="N169" s="268"/>
      <c r="O169" s="268"/>
      <c r="P169" s="268"/>
      <c r="Q169" s="268"/>
      <c r="R169" s="268"/>
      <c r="S169" s="268"/>
      <c r="T169" s="268"/>
      <c r="U169" s="268"/>
      <c r="V169" s="268"/>
      <c r="W169" s="268"/>
      <c r="X169" s="268"/>
      <c r="Y169" s="268"/>
      <c r="Z169" s="268"/>
      <c r="AA169" s="268"/>
      <c r="AB169" s="268"/>
      <c r="AC169" s="268"/>
      <c r="AD169" s="268"/>
      <c r="AE169" s="268"/>
      <c r="AF169" s="268"/>
      <c r="AG169" s="268"/>
      <c r="AH169" s="268"/>
      <c r="AI169" s="268"/>
      <c r="AJ169" s="268"/>
      <c r="AK169" s="268"/>
      <c r="AL169" s="268"/>
      <c r="AM169" s="268"/>
      <c r="AN169" s="268"/>
      <c r="AO169" s="268"/>
      <c r="AP169" s="268"/>
      <c r="AQ169" s="268"/>
      <c r="AR169" s="268"/>
      <c r="AS169" s="268"/>
      <c r="AT169" s="268"/>
      <c r="AU169" s="268"/>
      <c r="AV169" s="268"/>
      <c r="AW169" s="268"/>
      <c r="AX169" s="309"/>
      <c r="AZ169" s="82"/>
    </row>
    <row r="170" spans="1:54" x14ac:dyDescent="0.25">
      <c r="A170" s="287" t="s">
        <v>2129</v>
      </c>
      <c r="B170" s="287"/>
      <c r="C170" s="287"/>
      <c r="D170" s="287"/>
      <c r="E170" s="287"/>
      <c r="F170" s="287"/>
      <c r="G170" s="287"/>
      <c r="H170" s="288"/>
      <c r="I170" s="293">
        <v>100</v>
      </c>
      <c r="J170" s="269"/>
      <c r="K170" s="269"/>
      <c r="L170" s="269"/>
      <c r="M170" s="270"/>
      <c r="N170" s="293">
        <v>60</v>
      </c>
      <c r="O170" s="269"/>
      <c r="P170" s="269"/>
      <c r="Q170" s="269"/>
      <c r="R170" s="270"/>
      <c r="S170" s="293">
        <v>12</v>
      </c>
      <c r="T170" s="269"/>
      <c r="U170" s="269"/>
      <c r="V170" s="269"/>
      <c r="W170" s="269"/>
      <c r="X170" s="269"/>
      <c r="Y170" s="270"/>
      <c r="Z170" s="293">
        <v>18</v>
      </c>
      <c r="AA170" s="269"/>
      <c r="AB170" s="269"/>
      <c r="AC170" s="269"/>
      <c r="AD170" s="269"/>
      <c r="AE170" s="269"/>
      <c r="AF170" s="270"/>
      <c r="AG170" s="302" t="s">
        <v>2130</v>
      </c>
      <c r="AH170" s="303"/>
      <c r="AI170" s="303"/>
      <c r="AJ170" s="303"/>
      <c r="AK170" s="303"/>
      <c r="AL170" s="303"/>
      <c r="AM170" s="303"/>
      <c r="AN170" s="304"/>
      <c r="AO170" s="302" t="s">
        <v>2131</v>
      </c>
      <c r="AP170" s="303"/>
      <c r="AQ170" s="303"/>
      <c r="AR170" s="303"/>
      <c r="AS170" s="303"/>
      <c r="AT170" s="303"/>
      <c r="AU170" s="303"/>
      <c r="AV170" s="303"/>
      <c r="AW170" s="303"/>
      <c r="AX170" s="303"/>
      <c r="AZ170" s="82"/>
    </row>
    <row r="171" spans="1:54" x14ac:dyDescent="0.25">
      <c r="A171" s="300"/>
      <c r="B171" s="300"/>
      <c r="C171" s="300"/>
      <c r="D171" s="300"/>
      <c r="E171" s="300"/>
      <c r="F171" s="300"/>
      <c r="G171" s="300"/>
      <c r="H171" s="301"/>
      <c r="I171" s="294"/>
      <c r="J171" s="271"/>
      <c r="K171" s="271"/>
      <c r="L171" s="271"/>
      <c r="M171" s="272"/>
      <c r="N171" s="294"/>
      <c r="O171" s="271"/>
      <c r="P171" s="271"/>
      <c r="Q171" s="271"/>
      <c r="R171" s="272"/>
      <c r="S171" s="294"/>
      <c r="T171" s="271"/>
      <c r="U171" s="271"/>
      <c r="V171" s="271"/>
      <c r="W171" s="271"/>
      <c r="X171" s="271"/>
      <c r="Y171" s="272"/>
      <c r="Z171" s="294"/>
      <c r="AA171" s="271"/>
      <c r="AB171" s="271"/>
      <c r="AC171" s="271"/>
      <c r="AD171" s="271"/>
      <c r="AE171" s="271"/>
      <c r="AF171" s="272"/>
      <c r="AG171" s="305"/>
      <c r="AH171" s="300"/>
      <c r="AI171" s="300"/>
      <c r="AJ171" s="300"/>
      <c r="AK171" s="300"/>
      <c r="AL171" s="300"/>
      <c r="AM171" s="300"/>
      <c r="AN171" s="301"/>
      <c r="AO171" s="305"/>
      <c r="AP171" s="300"/>
      <c r="AQ171" s="300"/>
      <c r="AR171" s="300"/>
      <c r="AS171" s="300"/>
      <c r="AT171" s="300"/>
      <c r="AU171" s="300"/>
      <c r="AV171" s="300"/>
      <c r="AW171" s="300"/>
      <c r="AX171" s="300"/>
      <c r="AZ171" s="82"/>
      <c r="BA171" s="187" t="str">
        <f>IF(A171=Lookups!$B$95,"&lt;---- Describe Other Greenhouse Floor Type!","")</f>
        <v/>
      </c>
    </row>
    <row r="172" spans="1:54" x14ac:dyDescent="0.25">
      <c r="A172" s="307"/>
      <c r="B172" s="307"/>
      <c r="C172" s="307"/>
      <c r="D172" s="307"/>
      <c r="E172" s="307"/>
      <c r="F172" s="307"/>
      <c r="G172" s="307"/>
      <c r="H172" s="308"/>
      <c r="I172" s="295"/>
      <c r="J172" s="273"/>
      <c r="K172" s="273"/>
      <c r="L172" s="273"/>
      <c r="M172" s="274"/>
      <c r="N172" s="295"/>
      <c r="O172" s="273"/>
      <c r="P172" s="273"/>
      <c r="Q172" s="273"/>
      <c r="R172" s="274"/>
      <c r="S172" s="295"/>
      <c r="T172" s="273"/>
      <c r="U172" s="273"/>
      <c r="V172" s="273"/>
      <c r="W172" s="273"/>
      <c r="X172" s="273"/>
      <c r="Y172" s="274"/>
      <c r="Z172" s="295"/>
      <c r="AA172" s="273"/>
      <c r="AB172" s="273"/>
      <c r="AC172" s="273"/>
      <c r="AD172" s="273"/>
      <c r="AE172" s="273"/>
      <c r="AF172" s="274"/>
      <c r="AG172" s="306"/>
      <c r="AH172" s="307"/>
      <c r="AI172" s="307"/>
      <c r="AJ172" s="307"/>
      <c r="AK172" s="307"/>
      <c r="AL172" s="307"/>
      <c r="AM172" s="307"/>
      <c r="AN172" s="308"/>
      <c r="AO172" s="306"/>
      <c r="AP172" s="307"/>
      <c r="AQ172" s="307"/>
      <c r="AR172" s="307"/>
      <c r="AS172" s="307"/>
      <c r="AT172" s="307"/>
      <c r="AU172" s="307"/>
      <c r="AV172" s="307"/>
      <c r="AW172" s="307"/>
      <c r="AX172" s="307"/>
      <c r="AZ172" s="82"/>
      <c r="BA172" s="187" t="str">
        <f>IF(A172=Lookups!$B$95,"&lt;---- Describe Other Greenhouse Floor Type!","")</f>
        <v/>
      </c>
    </row>
    <row r="173" spans="1:54" x14ac:dyDescent="0.25">
      <c r="A173" s="300"/>
      <c r="B173" s="300"/>
      <c r="C173" s="300"/>
      <c r="D173" s="300"/>
      <c r="E173" s="300"/>
      <c r="F173" s="300"/>
      <c r="G173" s="300"/>
      <c r="H173" s="301"/>
      <c r="I173" s="294"/>
      <c r="J173" s="271"/>
      <c r="K173" s="271"/>
      <c r="L173" s="271"/>
      <c r="M173" s="272"/>
      <c r="N173" s="294"/>
      <c r="O173" s="271"/>
      <c r="P173" s="271"/>
      <c r="Q173" s="271"/>
      <c r="R173" s="272"/>
      <c r="S173" s="294"/>
      <c r="T173" s="271"/>
      <c r="U173" s="271"/>
      <c r="V173" s="271"/>
      <c r="W173" s="271"/>
      <c r="X173" s="271"/>
      <c r="Y173" s="272"/>
      <c r="Z173" s="294"/>
      <c r="AA173" s="271"/>
      <c r="AB173" s="271"/>
      <c r="AC173" s="271"/>
      <c r="AD173" s="271"/>
      <c r="AE173" s="271"/>
      <c r="AF173" s="272"/>
      <c r="AG173" s="305"/>
      <c r="AH173" s="300"/>
      <c r="AI173" s="300"/>
      <c r="AJ173" s="300"/>
      <c r="AK173" s="300"/>
      <c r="AL173" s="300"/>
      <c r="AM173" s="300"/>
      <c r="AN173" s="301"/>
      <c r="AO173" s="305"/>
      <c r="AP173" s="300"/>
      <c r="AQ173" s="300"/>
      <c r="AR173" s="300"/>
      <c r="AS173" s="300"/>
      <c r="AT173" s="300"/>
      <c r="AU173" s="300"/>
      <c r="AV173" s="300"/>
      <c r="AW173" s="300"/>
      <c r="AX173" s="300"/>
      <c r="AZ173" s="82"/>
      <c r="BA173" s="187" t="str">
        <f>IF(A173=Lookups!$B$95,"&lt;---- Describe Other Greenhouse Floor Type!","")</f>
        <v/>
      </c>
    </row>
    <row r="174" spans="1:54" x14ac:dyDescent="0.25">
      <c r="A174" s="283" t="s">
        <v>2132</v>
      </c>
      <c r="B174" s="283"/>
      <c r="C174" s="284" t="s">
        <v>2120</v>
      </c>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5" t="s">
        <v>2121</v>
      </c>
      <c r="AV174" s="285"/>
      <c r="AW174" s="285"/>
      <c r="AX174" s="285"/>
      <c r="AZ174" s="181" t="str">
        <f>IF(ISNA(VLOOKUP("Agribusiness-J1, J2 &amp; J3", 'Measure Codes (Recommended)'!$H$10:$H$29,1,FALSE)),"","&lt;---- Complete this supplemental data sheet table!")</f>
        <v/>
      </c>
      <c r="BA174" s="145"/>
      <c r="BB174" s="69"/>
    </row>
    <row r="175" spans="1:54" x14ac:dyDescent="0.25">
      <c r="A175" s="265" t="s">
        <v>2134</v>
      </c>
      <c r="B175" s="266"/>
      <c r="C175" s="266"/>
      <c r="D175" s="266"/>
      <c r="E175" s="266"/>
      <c r="F175" s="266"/>
      <c r="G175" s="266"/>
      <c r="H175" s="266"/>
      <c r="I175" s="266"/>
      <c r="J175" s="266"/>
      <c r="K175" s="266"/>
      <c r="L175" s="266"/>
      <c r="M175" s="266"/>
      <c r="N175" s="266"/>
      <c r="O175" s="266"/>
      <c r="P175" s="266"/>
      <c r="Q175" s="266" t="s">
        <v>2133</v>
      </c>
      <c r="R175" s="266"/>
      <c r="S175" s="266"/>
      <c r="T175" s="266"/>
      <c r="U175" s="266"/>
      <c r="V175" s="266"/>
      <c r="W175" s="266"/>
      <c r="X175" s="266"/>
      <c r="Y175" s="266"/>
      <c r="Z175" s="266"/>
      <c r="AA175" s="266"/>
      <c r="AB175" s="266"/>
      <c r="AC175" s="266"/>
      <c r="AD175" s="266"/>
      <c r="AE175" s="266"/>
      <c r="AF175" s="266"/>
      <c r="AG175" s="266"/>
      <c r="AH175" s="266" t="s">
        <v>2135</v>
      </c>
      <c r="AI175" s="266"/>
      <c r="AJ175" s="266"/>
      <c r="AK175" s="266"/>
      <c r="AL175" s="266"/>
      <c r="AM175" s="266"/>
      <c r="AN175" s="266"/>
      <c r="AO175" s="266"/>
      <c r="AP175" s="266"/>
      <c r="AQ175" s="266"/>
      <c r="AR175" s="266"/>
      <c r="AS175" s="266"/>
      <c r="AT175" s="266"/>
      <c r="AU175" s="266"/>
      <c r="AV175" s="266"/>
      <c r="AW175" s="266"/>
      <c r="AX175" s="286"/>
      <c r="AZ175" s="82"/>
      <c r="BA175" s="146"/>
      <c r="BB175" s="69"/>
    </row>
    <row r="176" spans="1:54" x14ac:dyDescent="0.25">
      <c r="A176" s="287" t="s">
        <v>2136</v>
      </c>
      <c r="B176" s="287"/>
      <c r="C176" s="287"/>
      <c r="D176" s="287"/>
      <c r="E176" s="287"/>
      <c r="F176" s="287"/>
      <c r="G176" s="287"/>
      <c r="H176" s="287"/>
      <c r="I176" s="287"/>
      <c r="J176" s="287"/>
      <c r="K176" s="287"/>
      <c r="L176" s="287"/>
      <c r="M176" s="287"/>
      <c r="N176" s="287"/>
      <c r="O176" s="287"/>
      <c r="P176" s="288"/>
      <c r="Q176" s="293" t="s">
        <v>2137</v>
      </c>
      <c r="R176" s="269"/>
      <c r="S176" s="269"/>
      <c r="T176" s="269"/>
      <c r="U176" s="269"/>
      <c r="V176" s="269"/>
      <c r="W176" s="269"/>
      <c r="X176" s="269"/>
      <c r="Y176" s="269"/>
      <c r="Z176" s="269"/>
      <c r="AA176" s="269"/>
      <c r="AB176" s="269"/>
      <c r="AC176" s="269"/>
      <c r="AD176" s="269"/>
      <c r="AE176" s="269"/>
      <c r="AF176" s="269"/>
      <c r="AG176" s="270"/>
      <c r="AH176" s="296">
        <v>1</v>
      </c>
      <c r="AI176" s="297"/>
      <c r="AJ176" s="297"/>
      <c r="AK176" s="297"/>
      <c r="AL176" s="297"/>
      <c r="AM176" s="297"/>
      <c r="AN176" s="297"/>
      <c r="AO176" s="297"/>
      <c r="AP176" s="297"/>
      <c r="AQ176" s="297"/>
      <c r="AR176" s="297"/>
      <c r="AS176" s="297"/>
      <c r="AT176" s="297"/>
      <c r="AU176" s="297"/>
      <c r="AV176" s="297"/>
      <c r="AW176" s="297"/>
      <c r="AX176" s="297"/>
      <c r="AZ176" s="82"/>
      <c r="BA176" s="146"/>
      <c r="BB176" s="69"/>
    </row>
    <row r="177" spans="1:54" x14ac:dyDescent="0.25">
      <c r="A177" s="289"/>
      <c r="B177" s="289"/>
      <c r="C177" s="289"/>
      <c r="D177" s="289"/>
      <c r="E177" s="289"/>
      <c r="F177" s="289"/>
      <c r="G177" s="289"/>
      <c r="H177" s="289"/>
      <c r="I177" s="289"/>
      <c r="J177" s="289"/>
      <c r="K177" s="289"/>
      <c r="L177" s="289"/>
      <c r="M177" s="289"/>
      <c r="N177" s="289"/>
      <c r="O177" s="289"/>
      <c r="P177" s="290"/>
      <c r="Q177" s="294"/>
      <c r="R177" s="271"/>
      <c r="S177" s="271"/>
      <c r="T177" s="271"/>
      <c r="U177" s="271"/>
      <c r="V177" s="271"/>
      <c r="W177" s="271"/>
      <c r="X177" s="271"/>
      <c r="Y177" s="271"/>
      <c r="Z177" s="271"/>
      <c r="AA177" s="271"/>
      <c r="AB177" s="271"/>
      <c r="AC177" s="271"/>
      <c r="AD177" s="271"/>
      <c r="AE177" s="271"/>
      <c r="AF177" s="271"/>
      <c r="AG177" s="272"/>
      <c r="AH177" s="298"/>
      <c r="AI177" s="289"/>
      <c r="AJ177" s="289"/>
      <c r="AK177" s="289"/>
      <c r="AL177" s="289"/>
      <c r="AM177" s="289"/>
      <c r="AN177" s="289"/>
      <c r="AO177" s="289"/>
      <c r="AP177" s="289"/>
      <c r="AQ177" s="289"/>
      <c r="AR177" s="289"/>
      <c r="AS177" s="289"/>
      <c r="AT177" s="289"/>
      <c r="AU177" s="289"/>
      <c r="AV177" s="289"/>
      <c r="AW177" s="289"/>
      <c r="AX177" s="289"/>
      <c r="AZ177" s="82"/>
      <c r="BA177" s="146"/>
      <c r="BB177" s="69"/>
    </row>
    <row r="178" spans="1:54" x14ac:dyDescent="0.25">
      <c r="A178" s="291"/>
      <c r="B178" s="291"/>
      <c r="C178" s="291"/>
      <c r="D178" s="291"/>
      <c r="E178" s="291"/>
      <c r="F178" s="291"/>
      <c r="G178" s="291"/>
      <c r="H178" s="291"/>
      <c r="I178" s="291"/>
      <c r="J178" s="291"/>
      <c r="K178" s="291"/>
      <c r="L178" s="291"/>
      <c r="M178" s="291"/>
      <c r="N178" s="291"/>
      <c r="O178" s="291"/>
      <c r="P178" s="292"/>
      <c r="Q178" s="295"/>
      <c r="R178" s="273"/>
      <c r="S178" s="273"/>
      <c r="T178" s="273"/>
      <c r="U178" s="273"/>
      <c r="V178" s="273"/>
      <c r="W178" s="273"/>
      <c r="X178" s="273"/>
      <c r="Y178" s="273"/>
      <c r="Z178" s="273"/>
      <c r="AA178" s="273"/>
      <c r="AB178" s="273"/>
      <c r="AC178" s="273"/>
      <c r="AD178" s="273"/>
      <c r="AE178" s="273"/>
      <c r="AF178" s="273"/>
      <c r="AG178" s="274"/>
      <c r="AH178" s="299"/>
      <c r="AI178" s="291"/>
      <c r="AJ178" s="291"/>
      <c r="AK178" s="291"/>
      <c r="AL178" s="291"/>
      <c r="AM178" s="291"/>
      <c r="AN178" s="291"/>
      <c r="AO178" s="291"/>
      <c r="AP178" s="291"/>
      <c r="AQ178" s="291"/>
      <c r="AR178" s="291"/>
      <c r="AS178" s="291"/>
      <c r="AT178" s="291"/>
      <c r="AU178" s="291"/>
      <c r="AV178" s="291"/>
      <c r="AW178" s="291"/>
      <c r="AX178" s="291"/>
      <c r="AZ178" s="82"/>
      <c r="BB178" s="69"/>
    </row>
    <row r="179" spans="1:54" x14ac:dyDescent="0.25">
      <c r="A179" s="289"/>
      <c r="B179" s="289"/>
      <c r="C179" s="289"/>
      <c r="D179" s="289"/>
      <c r="E179" s="289"/>
      <c r="F179" s="289"/>
      <c r="G179" s="289"/>
      <c r="H179" s="289"/>
      <c r="I179" s="289"/>
      <c r="J179" s="289"/>
      <c r="K179" s="289"/>
      <c r="L179" s="289"/>
      <c r="M179" s="289"/>
      <c r="N179" s="289"/>
      <c r="O179" s="289"/>
      <c r="P179" s="290"/>
      <c r="Q179" s="294"/>
      <c r="R179" s="271"/>
      <c r="S179" s="271"/>
      <c r="T179" s="271"/>
      <c r="U179" s="271"/>
      <c r="V179" s="271"/>
      <c r="W179" s="271"/>
      <c r="X179" s="271"/>
      <c r="Y179" s="271"/>
      <c r="Z179" s="271"/>
      <c r="AA179" s="271"/>
      <c r="AB179" s="271"/>
      <c r="AC179" s="271"/>
      <c r="AD179" s="271"/>
      <c r="AE179" s="271"/>
      <c r="AF179" s="271"/>
      <c r="AG179" s="272"/>
      <c r="AH179" s="298"/>
      <c r="AI179" s="289"/>
      <c r="AJ179" s="289"/>
      <c r="AK179" s="289"/>
      <c r="AL179" s="289"/>
      <c r="AM179" s="289"/>
      <c r="AN179" s="289"/>
      <c r="AO179" s="289"/>
      <c r="AP179" s="289"/>
      <c r="AQ179" s="289"/>
      <c r="AR179" s="289"/>
      <c r="AS179" s="289"/>
      <c r="AT179" s="289"/>
      <c r="AU179" s="289"/>
      <c r="AV179" s="289"/>
      <c r="AW179" s="289"/>
      <c r="AX179" s="289"/>
      <c r="AZ179" s="82"/>
      <c r="BA179" s="146"/>
      <c r="BB179" s="69"/>
    </row>
    <row r="180" spans="1:54" x14ac:dyDescent="0.25">
      <c r="A180" s="283" t="s">
        <v>2138</v>
      </c>
      <c r="B180" s="283"/>
      <c r="C180" s="284" t="s">
        <v>2120</v>
      </c>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5" t="s">
        <v>2121</v>
      </c>
      <c r="AV180" s="285"/>
      <c r="AW180" s="285"/>
      <c r="AX180" s="285"/>
      <c r="AZ180" s="181" t="str">
        <f>IF(ISNA(VLOOKUP("Agribusiness-J1, J2 &amp; J3", 'Measure Codes (Recommended)'!$H$10:$H$29,1,FALSE)),"","&lt;---- Complete this supplemental data sheet table!")</f>
        <v/>
      </c>
      <c r="BA180" s="145"/>
      <c r="BB180" s="69"/>
    </row>
    <row r="181" spans="1:54" x14ac:dyDescent="0.25">
      <c r="A181" s="265" t="s">
        <v>2139</v>
      </c>
      <c r="B181" s="266"/>
      <c r="C181" s="266"/>
      <c r="D181" s="266"/>
      <c r="E181" s="266"/>
      <c r="F181" s="266"/>
      <c r="G181" s="266"/>
      <c r="H181" s="266"/>
      <c r="I181" s="266"/>
      <c r="J181" s="266"/>
      <c r="K181" s="265" t="s">
        <v>2140</v>
      </c>
      <c r="L181" s="266"/>
      <c r="M181" s="266"/>
      <c r="N181" s="266"/>
      <c r="O181" s="266"/>
      <c r="P181" s="266"/>
      <c r="Q181" s="266"/>
      <c r="R181" s="266"/>
      <c r="S181" s="266"/>
      <c r="T181" s="266"/>
      <c r="U181" s="265" t="s">
        <v>2141</v>
      </c>
      <c r="V181" s="266"/>
      <c r="W181" s="266"/>
      <c r="X181" s="266"/>
      <c r="Y181" s="266"/>
      <c r="Z181" s="266"/>
      <c r="AA181" s="266"/>
      <c r="AB181" s="266"/>
      <c r="AC181" s="266"/>
      <c r="AD181" s="266"/>
      <c r="AE181" s="265" t="s">
        <v>2142</v>
      </c>
      <c r="AF181" s="266"/>
      <c r="AG181" s="266"/>
      <c r="AH181" s="266"/>
      <c r="AI181" s="266"/>
      <c r="AJ181" s="266"/>
      <c r="AK181" s="266"/>
      <c r="AL181" s="266"/>
      <c r="AM181" s="266"/>
      <c r="AN181" s="266"/>
      <c r="AO181" s="265" t="s">
        <v>2143</v>
      </c>
      <c r="AP181" s="266"/>
      <c r="AQ181" s="266"/>
      <c r="AR181" s="266"/>
      <c r="AS181" s="266"/>
      <c r="AT181" s="266"/>
      <c r="AU181" s="266"/>
      <c r="AV181" s="266"/>
      <c r="AW181" s="266"/>
      <c r="AX181" s="266"/>
      <c r="AZ181" s="82"/>
      <c r="BA181" s="146"/>
      <c r="BB181" s="69"/>
    </row>
    <row r="182" spans="1:54" x14ac:dyDescent="0.25">
      <c r="A182" s="267"/>
      <c r="B182" s="268"/>
      <c r="C182" s="268"/>
      <c r="D182" s="268"/>
      <c r="E182" s="268"/>
      <c r="F182" s="268"/>
      <c r="G182" s="268"/>
      <c r="H182" s="268"/>
      <c r="I182" s="268"/>
      <c r="J182" s="268"/>
      <c r="K182" s="267"/>
      <c r="L182" s="268"/>
      <c r="M182" s="268"/>
      <c r="N182" s="268"/>
      <c r="O182" s="268"/>
      <c r="P182" s="268"/>
      <c r="Q182" s="268"/>
      <c r="R182" s="268"/>
      <c r="S182" s="268"/>
      <c r="T182" s="268"/>
      <c r="U182" s="267"/>
      <c r="V182" s="268"/>
      <c r="W182" s="268"/>
      <c r="X182" s="268"/>
      <c r="Y182" s="268"/>
      <c r="Z182" s="268"/>
      <c r="AA182" s="268"/>
      <c r="AB182" s="268"/>
      <c r="AC182" s="268"/>
      <c r="AD182" s="268"/>
      <c r="AE182" s="267"/>
      <c r="AF182" s="268"/>
      <c r="AG182" s="268"/>
      <c r="AH182" s="268"/>
      <c r="AI182" s="268"/>
      <c r="AJ182" s="268"/>
      <c r="AK182" s="268"/>
      <c r="AL182" s="268"/>
      <c r="AM182" s="268"/>
      <c r="AN182" s="268"/>
      <c r="AO182" s="267"/>
      <c r="AP182" s="268"/>
      <c r="AQ182" s="268"/>
      <c r="AR182" s="268"/>
      <c r="AS182" s="268"/>
      <c r="AT182" s="268"/>
      <c r="AU182" s="268"/>
      <c r="AV182" s="268"/>
      <c r="AW182" s="268"/>
      <c r="AX182" s="268"/>
      <c r="AZ182" s="82"/>
      <c r="BA182" s="146"/>
      <c r="BB182" s="69"/>
    </row>
    <row r="183" spans="1:54" x14ac:dyDescent="0.25">
      <c r="A183" s="275" t="s">
        <v>2144</v>
      </c>
      <c r="B183" s="275"/>
      <c r="C183" s="275"/>
      <c r="D183" s="275"/>
      <c r="E183" s="275"/>
      <c r="F183" s="275"/>
      <c r="G183" s="275"/>
      <c r="H183" s="275"/>
      <c r="I183" s="275"/>
      <c r="J183" s="276"/>
      <c r="K183" s="269">
        <v>70</v>
      </c>
      <c r="L183" s="269"/>
      <c r="M183" s="269"/>
      <c r="N183" s="269"/>
      <c r="O183" s="269"/>
      <c r="P183" s="269"/>
      <c r="Q183" s="269"/>
      <c r="R183" s="269"/>
      <c r="S183" s="269"/>
      <c r="T183" s="270"/>
      <c r="U183" s="269">
        <v>65</v>
      </c>
      <c r="V183" s="269"/>
      <c r="W183" s="269"/>
      <c r="X183" s="269"/>
      <c r="Y183" s="269"/>
      <c r="Z183" s="269"/>
      <c r="AA183" s="269"/>
      <c r="AB183" s="269"/>
      <c r="AC183" s="269"/>
      <c r="AD183" s="270"/>
      <c r="AE183" s="269">
        <v>68</v>
      </c>
      <c r="AF183" s="269"/>
      <c r="AG183" s="269"/>
      <c r="AH183" s="269"/>
      <c r="AI183" s="269"/>
      <c r="AJ183" s="269"/>
      <c r="AK183" s="269"/>
      <c r="AL183" s="269"/>
      <c r="AM183" s="269"/>
      <c r="AN183" s="270"/>
      <c r="AO183" s="269">
        <v>62</v>
      </c>
      <c r="AP183" s="269"/>
      <c r="AQ183" s="269"/>
      <c r="AR183" s="269"/>
      <c r="AS183" s="269"/>
      <c r="AT183" s="269"/>
      <c r="AU183" s="269"/>
      <c r="AV183" s="269"/>
      <c r="AW183" s="269"/>
      <c r="AX183" s="270"/>
      <c r="AZ183" s="82"/>
      <c r="BA183" s="146"/>
      <c r="BB183" s="69"/>
    </row>
    <row r="184" spans="1:54" x14ac:dyDescent="0.25">
      <c r="A184" s="277" t="s">
        <v>2145</v>
      </c>
      <c r="B184" s="277"/>
      <c r="C184" s="277"/>
      <c r="D184" s="277"/>
      <c r="E184" s="277"/>
      <c r="F184" s="277"/>
      <c r="G184" s="277"/>
      <c r="H184" s="277"/>
      <c r="I184" s="277"/>
      <c r="J184" s="278"/>
      <c r="K184" s="271"/>
      <c r="L184" s="271"/>
      <c r="M184" s="271"/>
      <c r="N184" s="271"/>
      <c r="O184" s="271"/>
      <c r="P184" s="271"/>
      <c r="Q184" s="271"/>
      <c r="R184" s="271"/>
      <c r="S184" s="271"/>
      <c r="T184" s="272"/>
      <c r="U184" s="271"/>
      <c r="V184" s="271"/>
      <c r="W184" s="271"/>
      <c r="X184" s="271"/>
      <c r="Y184" s="271"/>
      <c r="Z184" s="271"/>
      <c r="AA184" s="271"/>
      <c r="AB184" s="271"/>
      <c r="AC184" s="271"/>
      <c r="AD184" s="272"/>
      <c r="AE184" s="271"/>
      <c r="AF184" s="271"/>
      <c r="AG184" s="271"/>
      <c r="AH184" s="271"/>
      <c r="AI184" s="271"/>
      <c r="AJ184" s="271"/>
      <c r="AK184" s="271"/>
      <c r="AL184" s="271"/>
      <c r="AM184" s="271"/>
      <c r="AN184" s="272"/>
      <c r="AO184" s="271"/>
      <c r="AP184" s="271"/>
      <c r="AQ184" s="271"/>
      <c r="AR184" s="271"/>
      <c r="AS184" s="271"/>
      <c r="AT184" s="271"/>
      <c r="AU184" s="271"/>
      <c r="AV184" s="271"/>
      <c r="AW184" s="271"/>
      <c r="AX184" s="272"/>
      <c r="AZ184" s="82"/>
      <c r="BA184" s="146"/>
      <c r="BB184" s="69"/>
    </row>
    <row r="185" spans="1:54" x14ac:dyDescent="0.25">
      <c r="A185" s="279" t="s">
        <v>2146</v>
      </c>
      <c r="B185" s="279"/>
      <c r="C185" s="279"/>
      <c r="D185" s="279"/>
      <c r="E185" s="279"/>
      <c r="F185" s="279"/>
      <c r="G185" s="279"/>
      <c r="H185" s="279"/>
      <c r="I185" s="279"/>
      <c r="J185" s="280"/>
      <c r="K185" s="273"/>
      <c r="L185" s="273"/>
      <c r="M185" s="273"/>
      <c r="N185" s="273"/>
      <c r="O185" s="273"/>
      <c r="P185" s="273"/>
      <c r="Q185" s="273"/>
      <c r="R185" s="273"/>
      <c r="S185" s="273"/>
      <c r="T185" s="274"/>
      <c r="U185" s="273"/>
      <c r="V185" s="273"/>
      <c r="W185" s="273"/>
      <c r="X185" s="273"/>
      <c r="Y185" s="273"/>
      <c r="Z185" s="273"/>
      <c r="AA185" s="273"/>
      <c r="AB185" s="273"/>
      <c r="AC185" s="273"/>
      <c r="AD185" s="274"/>
      <c r="AE185" s="273"/>
      <c r="AF185" s="273"/>
      <c r="AG185" s="273"/>
      <c r="AH185" s="273"/>
      <c r="AI185" s="273"/>
      <c r="AJ185" s="273"/>
      <c r="AK185" s="273"/>
      <c r="AL185" s="273"/>
      <c r="AM185" s="273"/>
      <c r="AN185" s="274"/>
      <c r="AO185" s="273"/>
      <c r="AP185" s="273"/>
      <c r="AQ185" s="273"/>
      <c r="AR185" s="273"/>
      <c r="AS185" s="273"/>
      <c r="AT185" s="273"/>
      <c r="AU185" s="273"/>
      <c r="AV185" s="273"/>
      <c r="AW185" s="273"/>
      <c r="AX185" s="274"/>
      <c r="AZ185" s="82"/>
      <c r="BA185" s="146"/>
      <c r="BB185" s="69"/>
    </row>
    <row r="186" spans="1:54" x14ac:dyDescent="0.25">
      <c r="A186" s="277" t="s">
        <v>2147</v>
      </c>
      <c r="B186" s="277"/>
      <c r="C186" s="277"/>
      <c r="D186" s="277"/>
      <c r="E186" s="277"/>
      <c r="F186" s="277"/>
      <c r="G186" s="277"/>
      <c r="H186" s="277"/>
      <c r="I186" s="277"/>
      <c r="J186" s="278"/>
      <c r="K186" s="271"/>
      <c r="L186" s="271"/>
      <c r="M186" s="271"/>
      <c r="N186" s="271"/>
      <c r="O186" s="271"/>
      <c r="P186" s="271"/>
      <c r="Q186" s="271"/>
      <c r="R186" s="271"/>
      <c r="S186" s="271"/>
      <c r="T186" s="272"/>
      <c r="U186" s="271"/>
      <c r="V186" s="271"/>
      <c r="W186" s="271"/>
      <c r="X186" s="271"/>
      <c r="Y186" s="271"/>
      <c r="Z186" s="271"/>
      <c r="AA186" s="271"/>
      <c r="AB186" s="271"/>
      <c r="AC186" s="271"/>
      <c r="AD186" s="272"/>
      <c r="AE186" s="271"/>
      <c r="AF186" s="271"/>
      <c r="AG186" s="271"/>
      <c r="AH186" s="271"/>
      <c r="AI186" s="271"/>
      <c r="AJ186" s="271"/>
      <c r="AK186" s="271"/>
      <c r="AL186" s="271"/>
      <c r="AM186" s="271"/>
      <c r="AN186" s="272"/>
      <c r="AO186" s="271"/>
      <c r="AP186" s="271"/>
      <c r="AQ186" s="271"/>
      <c r="AR186" s="271"/>
      <c r="AS186" s="271"/>
      <c r="AT186" s="271"/>
      <c r="AU186" s="271"/>
      <c r="AV186" s="271"/>
      <c r="AW186" s="271"/>
      <c r="AX186" s="272"/>
      <c r="AZ186" s="82"/>
    </row>
    <row r="187" spans="1:54" x14ac:dyDescent="0.25">
      <c r="A187" s="281" t="s">
        <v>2148</v>
      </c>
      <c r="B187" s="281"/>
      <c r="C187" s="281"/>
      <c r="D187" s="281"/>
      <c r="E187" s="281"/>
      <c r="F187" s="281"/>
      <c r="G187" s="281"/>
      <c r="H187" s="281"/>
      <c r="I187" s="281"/>
      <c r="J187" s="282"/>
      <c r="K187" s="263"/>
      <c r="L187" s="263"/>
      <c r="M187" s="263"/>
      <c r="N187" s="263"/>
      <c r="O187" s="263"/>
      <c r="P187" s="263"/>
      <c r="Q187" s="263"/>
      <c r="R187" s="263"/>
      <c r="S187" s="263"/>
      <c r="T187" s="264"/>
      <c r="U187" s="263"/>
      <c r="V187" s="263"/>
      <c r="W187" s="263"/>
      <c r="X187" s="263"/>
      <c r="Y187" s="263"/>
      <c r="Z187" s="263"/>
      <c r="AA187" s="263"/>
      <c r="AB187" s="263"/>
      <c r="AC187" s="263"/>
      <c r="AD187" s="264"/>
      <c r="AE187" s="263"/>
      <c r="AF187" s="263"/>
      <c r="AG187" s="263"/>
      <c r="AH187" s="263"/>
      <c r="AI187" s="263"/>
      <c r="AJ187" s="263"/>
      <c r="AK187" s="263"/>
      <c r="AL187" s="263"/>
      <c r="AM187" s="263"/>
      <c r="AN187" s="264"/>
      <c r="AO187" s="263"/>
      <c r="AP187" s="263"/>
      <c r="AQ187" s="263"/>
      <c r="AR187" s="263"/>
      <c r="AS187" s="263"/>
      <c r="AT187" s="263"/>
      <c r="AU187" s="263"/>
      <c r="AV187" s="263"/>
      <c r="AW187" s="263"/>
      <c r="AX187" s="264"/>
      <c r="AZ187" s="82"/>
    </row>
    <row r="188" spans="1:54" x14ac:dyDescent="0.25">
      <c r="A188" s="334" t="s">
        <v>2097</v>
      </c>
      <c r="B188" s="334"/>
      <c r="C188" s="334"/>
      <c r="D188" s="334"/>
      <c r="E188" s="334"/>
      <c r="F188" s="334"/>
      <c r="G188" s="334"/>
      <c r="H188" s="334"/>
      <c r="I188" s="334"/>
      <c r="J188" s="334"/>
      <c r="K188" s="334"/>
      <c r="L188" s="334"/>
      <c r="M188" s="334"/>
      <c r="N188" s="334"/>
      <c r="O188" s="334"/>
      <c r="P188" s="334"/>
      <c r="Q188" s="334"/>
      <c r="R188" s="334"/>
      <c r="S188" s="334"/>
      <c r="T188" s="334"/>
      <c r="U188" s="334"/>
      <c r="V188" s="334"/>
      <c r="W188" s="334"/>
      <c r="X188" s="334"/>
      <c r="Y188" s="334"/>
      <c r="Z188" s="334"/>
      <c r="AA188" s="334"/>
      <c r="AB188" s="334"/>
      <c r="AC188" s="334"/>
      <c r="AD188" s="334"/>
      <c r="AE188" s="334"/>
      <c r="AF188" s="334"/>
      <c r="AG188" s="334"/>
      <c r="AH188" s="334"/>
      <c r="AI188" s="334"/>
      <c r="AJ188" s="334"/>
      <c r="AK188" s="334"/>
      <c r="AL188" s="334"/>
      <c r="AM188" s="334"/>
      <c r="AN188" s="334"/>
      <c r="AO188" s="334"/>
      <c r="AP188" s="334"/>
      <c r="AQ188" s="334"/>
      <c r="AR188" s="334"/>
      <c r="AS188" s="334"/>
      <c r="AT188" s="334"/>
      <c r="AU188" s="334"/>
      <c r="AV188" s="334"/>
      <c r="AW188" s="334"/>
      <c r="AX188" s="334"/>
    </row>
    <row r="189" spans="1:54" x14ac:dyDescent="0.25">
      <c r="A189" s="334" t="s">
        <v>2096</v>
      </c>
      <c r="B189" s="334"/>
      <c r="C189" s="334"/>
      <c r="D189" s="334"/>
      <c r="E189" s="334"/>
      <c r="F189" s="334"/>
      <c r="G189" s="334"/>
      <c r="H189" s="334"/>
      <c r="I189" s="334"/>
      <c r="J189" s="334"/>
      <c r="K189" s="334"/>
      <c r="L189" s="334"/>
      <c r="M189" s="334"/>
      <c r="N189" s="334"/>
      <c r="O189" s="334"/>
      <c r="P189" s="334"/>
      <c r="Q189" s="334"/>
      <c r="R189" s="334"/>
      <c r="S189" s="334"/>
      <c r="T189" s="334"/>
      <c r="U189" s="334"/>
      <c r="V189" s="334"/>
      <c r="W189" s="334"/>
      <c r="X189" s="334"/>
      <c r="Y189" s="334"/>
      <c r="Z189" s="334"/>
      <c r="AA189" s="334"/>
      <c r="AB189" s="334"/>
      <c r="AC189" s="334"/>
      <c r="AD189" s="334"/>
      <c r="AE189" s="334"/>
      <c r="AF189" s="334"/>
      <c r="AG189" s="334"/>
      <c r="AH189" s="334"/>
      <c r="AI189" s="334"/>
      <c r="AJ189" s="334"/>
      <c r="AK189" s="334"/>
      <c r="AL189" s="334"/>
      <c r="AM189" s="334"/>
      <c r="AN189" s="334"/>
      <c r="AO189" s="334"/>
      <c r="AP189" s="334"/>
      <c r="AQ189" s="334"/>
      <c r="AR189" s="334"/>
      <c r="AS189" s="334"/>
      <c r="AT189" s="334"/>
      <c r="AU189" s="334"/>
      <c r="AV189" s="334"/>
      <c r="AW189" s="334"/>
      <c r="AX189" s="334"/>
    </row>
  </sheetData>
  <sheetProtection algorithmName="SHA-512" hashValue="NEV0+i+TG3hDa5aGdVDJPau53SYvz1Bzm7QZYVpi2KPJlNZd71kyDaLcgEtlz803h2qnWdKBAlIxZfMSqhM7nQ==" saltValue="U6qsScIz6A9yXmtIQewSVA==" spinCount="100000" sheet="1" formatCells="0" formatColumns="0" formatRows="0"/>
  <mergeCells count="874">
    <mergeCell ref="A66:B66"/>
    <mergeCell ref="AS66:AX66"/>
    <mergeCell ref="AA53:AE55"/>
    <mergeCell ref="AF53:AI55"/>
    <mergeCell ref="AJ53:AN55"/>
    <mergeCell ref="AO53:AS55"/>
    <mergeCell ref="A53:C55"/>
    <mergeCell ref="D53:F55"/>
    <mergeCell ref="G63:K63"/>
    <mergeCell ref="L63:M63"/>
    <mergeCell ref="G64:K64"/>
    <mergeCell ref="L64:M64"/>
    <mergeCell ref="N56:S56"/>
    <mergeCell ref="T56:U56"/>
    <mergeCell ref="N57:S57"/>
    <mergeCell ref="T57:U57"/>
    <mergeCell ref="N58:S58"/>
    <mergeCell ref="G53:K55"/>
    <mergeCell ref="AA59:AE59"/>
    <mergeCell ref="AF59:AI59"/>
    <mergeCell ref="AJ56:AN56"/>
    <mergeCell ref="AJ57:AN57"/>
    <mergeCell ref="AJ58:AN58"/>
    <mergeCell ref="L59:M59"/>
    <mergeCell ref="N64:S64"/>
    <mergeCell ref="T64:U64"/>
    <mergeCell ref="N65:S65"/>
    <mergeCell ref="T65:U65"/>
    <mergeCell ref="AF62:AI62"/>
    <mergeCell ref="AF63:AI63"/>
    <mergeCell ref="AF64:AI64"/>
    <mergeCell ref="AF65:AI65"/>
    <mergeCell ref="AA63:AE63"/>
    <mergeCell ref="A71:D71"/>
    <mergeCell ref="R71:Y71"/>
    <mergeCell ref="I71:Q71"/>
    <mergeCell ref="E71:H71"/>
    <mergeCell ref="AG72:AL72"/>
    <mergeCell ref="AM72:AP72"/>
    <mergeCell ref="AQ72:AX72"/>
    <mergeCell ref="AG73:AL73"/>
    <mergeCell ref="AM73:AP73"/>
    <mergeCell ref="AQ73:AX73"/>
    <mergeCell ref="AG71:AL71"/>
    <mergeCell ref="A72:D72"/>
    <mergeCell ref="A73:D73"/>
    <mergeCell ref="R72:Y72"/>
    <mergeCell ref="R73:Y73"/>
    <mergeCell ref="I72:Q72"/>
    <mergeCell ref="I73:Q73"/>
    <mergeCell ref="E72:H72"/>
    <mergeCell ref="E73:H73"/>
    <mergeCell ref="Z71:AC71"/>
    <mergeCell ref="Z72:AC72"/>
    <mergeCell ref="Z73:AC73"/>
    <mergeCell ref="AD71:AF71"/>
    <mergeCell ref="AD72:AF72"/>
    <mergeCell ref="AU29:AX29"/>
    <mergeCell ref="AU48:AX48"/>
    <mergeCell ref="AT59:AX59"/>
    <mergeCell ref="AA60:AE60"/>
    <mergeCell ref="AO60:AS60"/>
    <mergeCell ref="AT60:AX60"/>
    <mergeCell ref="F41:K41"/>
    <mergeCell ref="AK41:AN41"/>
    <mergeCell ref="AO41:AS41"/>
    <mergeCell ref="AT41:AX41"/>
    <mergeCell ref="AF49:AI52"/>
    <mergeCell ref="AF56:AI56"/>
    <mergeCell ref="AF57:AI57"/>
    <mergeCell ref="AF58:AI58"/>
    <mergeCell ref="AA57:AE57"/>
    <mergeCell ref="AA58:AE58"/>
    <mergeCell ref="AT53:AX55"/>
    <mergeCell ref="L53:M55"/>
    <mergeCell ref="N53:S55"/>
    <mergeCell ref="T53:U55"/>
    <mergeCell ref="V53:Z55"/>
    <mergeCell ref="AT44:AX44"/>
    <mergeCell ref="AO65:AS65"/>
    <mergeCell ref="AT65:AX65"/>
    <mergeCell ref="AA65:AE65"/>
    <mergeCell ref="AT56:AX56"/>
    <mergeCell ref="AA62:AE62"/>
    <mergeCell ref="AO57:AS57"/>
    <mergeCell ref="AO64:AS64"/>
    <mergeCell ref="AT64:AX64"/>
    <mergeCell ref="AO56:AS56"/>
    <mergeCell ref="AO62:AS62"/>
    <mergeCell ref="AT62:AX62"/>
    <mergeCell ref="AJ59:AN59"/>
    <mergeCell ref="AJ60:AN60"/>
    <mergeCell ref="AO63:AS63"/>
    <mergeCell ref="AT63:AX63"/>
    <mergeCell ref="AA61:AE61"/>
    <mergeCell ref="AO61:AS61"/>
    <mergeCell ref="AJ63:AN63"/>
    <mergeCell ref="A47:B47"/>
    <mergeCell ref="A65:F65"/>
    <mergeCell ref="G65:K65"/>
    <mergeCell ref="L65:M65"/>
    <mergeCell ref="V65:Z65"/>
    <mergeCell ref="L56:M56"/>
    <mergeCell ref="A56:F56"/>
    <mergeCell ref="A57:F57"/>
    <mergeCell ref="A58:F58"/>
    <mergeCell ref="A59:F59"/>
    <mergeCell ref="A60:F60"/>
    <mergeCell ref="A61:F61"/>
    <mergeCell ref="A62:F62"/>
    <mergeCell ref="T58:U58"/>
    <mergeCell ref="N59:S59"/>
    <mergeCell ref="T59:U59"/>
    <mergeCell ref="N60:S60"/>
    <mergeCell ref="T60:U60"/>
    <mergeCell ref="G56:K56"/>
    <mergeCell ref="G57:K57"/>
    <mergeCell ref="L57:M57"/>
    <mergeCell ref="G58:K58"/>
    <mergeCell ref="L58:M58"/>
    <mergeCell ref="G59:K59"/>
    <mergeCell ref="AU47:AX47"/>
    <mergeCell ref="AA64:AE64"/>
    <mergeCell ref="AA56:AE56"/>
    <mergeCell ref="AT61:AX61"/>
    <mergeCell ref="AO58:AS58"/>
    <mergeCell ref="AT58:AX58"/>
    <mergeCell ref="A64:F64"/>
    <mergeCell ref="A63:F63"/>
    <mergeCell ref="V60:Z60"/>
    <mergeCell ref="V61:Z61"/>
    <mergeCell ref="V62:Z62"/>
    <mergeCell ref="V63:Z63"/>
    <mergeCell ref="V64:Z64"/>
    <mergeCell ref="AF60:AI60"/>
    <mergeCell ref="AF61:AI61"/>
    <mergeCell ref="AA49:AE52"/>
    <mergeCell ref="G60:K60"/>
    <mergeCell ref="L60:M60"/>
    <mergeCell ref="G61:K61"/>
    <mergeCell ref="L61:M61"/>
    <mergeCell ref="G62:K62"/>
    <mergeCell ref="AJ61:AN61"/>
    <mergeCell ref="AJ62:AN62"/>
    <mergeCell ref="L62:M62"/>
    <mergeCell ref="A46:E46"/>
    <mergeCell ref="AT30:AX34"/>
    <mergeCell ref="C29:AQ29"/>
    <mergeCell ref="AO59:AS59"/>
    <mergeCell ref="AO37:AS37"/>
    <mergeCell ref="AO45:AS45"/>
    <mergeCell ref="AK42:AN42"/>
    <mergeCell ref="AO42:AS42"/>
    <mergeCell ref="AK44:AN44"/>
    <mergeCell ref="AO44:AS44"/>
    <mergeCell ref="Y45:AD45"/>
    <mergeCell ref="F46:K46"/>
    <mergeCell ref="AT57:AX57"/>
    <mergeCell ref="F40:K40"/>
    <mergeCell ref="AK40:AN40"/>
    <mergeCell ref="AO40:AS40"/>
    <mergeCell ref="AT40:AX40"/>
    <mergeCell ref="AK38:AN38"/>
    <mergeCell ref="AO38:AS38"/>
    <mergeCell ref="AT38:AX38"/>
    <mergeCell ref="F39:K39"/>
    <mergeCell ref="AK39:AN39"/>
    <mergeCell ref="AO39:AS39"/>
    <mergeCell ref="AT39:AX39"/>
    <mergeCell ref="AK37:AN37"/>
    <mergeCell ref="F42:K42"/>
    <mergeCell ref="AK43:AN43"/>
    <mergeCell ref="AO43:AS43"/>
    <mergeCell ref="AT43:AX43"/>
    <mergeCell ref="F38:K38"/>
    <mergeCell ref="AT42:AX42"/>
    <mergeCell ref="F43:K43"/>
    <mergeCell ref="AE40:AJ40"/>
    <mergeCell ref="AE41:AJ41"/>
    <mergeCell ref="AE42:AJ42"/>
    <mergeCell ref="AE43:AJ43"/>
    <mergeCell ref="L43:R43"/>
    <mergeCell ref="AT37:AX37"/>
    <mergeCell ref="AK30:AN34"/>
    <mergeCell ref="AE44:AJ44"/>
    <mergeCell ref="L44:R44"/>
    <mergeCell ref="A1:AX2"/>
    <mergeCell ref="A3:AX4"/>
    <mergeCell ref="A6:AA6"/>
    <mergeCell ref="AC6:AX6"/>
    <mergeCell ref="A5:AX5"/>
    <mergeCell ref="AO46:AS46"/>
    <mergeCell ref="AT45:AX45"/>
    <mergeCell ref="AT46:AX46"/>
    <mergeCell ref="AC7:AX7"/>
    <mergeCell ref="AC8:AX8"/>
    <mergeCell ref="AC11:AX11"/>
    <mergeCell ref="A28:B28"/>
    <mergeCell ref="AC10:AX10"/>
    <mergeCell ref="A7:AA8"/>
    <mergeCell ref="B10:AA14"/>
    <mergeCell ref="B15:AA16"/>
    <mergeCell ref="B17:AA18"/>
    <mergeCell ref="AC13:AX14"/>
    <mergeCell ref="F37:K37"/>
    <mergeCell ref="F45:K45"/>
    <mergeCell ref="F44:K44"/>
    <mergeCell ref="AK45:AN45"/>
    <mergeCell ref="AK46:AN46"/>
    <mergeCell ref="C48:AT48"/>
    <mergeCell ref="S30:X34"/>
    <mergeCell ref="S37:X37"/>
    <mergeCell ref="S38:X38"/>
    <mergeCell ref="S39:X39"/>
    <mergeCell ref="S40:X40"/>
    <mergeCell ref="S41:X41"/>
    <mergeCell ref="S42:X42"/>
    <mergeCell ref="S43:X43"/>
    <mergeCell ref="S44:X44"/>
    <mergeCell ref="S45:X45"/>
    <mergeCell ref="S46:X46"/>
    <mergeCell ref="Y37:AD37"/>
    <mergeCell ref="Y38:AD38"/>
    <mergeCell ref="Y39:AD39"/>
    <mergeCell ref="Y40:AD40"/>
    <mergeCell ref="Y41:AD41"/>
    <mergeCell ref="Y42:AD42"/>
    <mergeCell ref="Y43:AD43"/>
    <mergeCell ref="Y44:AD44"/>
    <mergeCell ref="F30:K34"/>
    <mergeCell ref="A44:E44"/>
    <mergeCell ref="Y30:AD34"/>
    <mergeCell ref="A30:E34"/>
    <mergeCell ref="A37:E37"/>
    <mergeCell ref="A38:E38"/>
    <mergeCell ref="A39:E39"/>
    <mergeCell ref="A40:E40"/>
    <mergeCell ref="A41:E41"/>
    <mergeCell ref="A42:E42"/>
    <mergeCell ref="A43:E43"/>
    <mergeCell ref="L30:R34"/>
    <mergeCell ref="L37:R37"/>
    <mergeCell ref="L38:R38"/>
    <mergeCell ref="L39:R39"/>
    <mergeCell ref="L40:R40"/>
    <mergeCell ref="L41:R41"/>
    <mergeCell ref="L42:R42"/>
    <mergeCell ref="BI25:BI26"/>
    <mergeCell ref="BF50:BG50"/>
    <mergeCell ref="A35:E36"/>
    <mergeCell ref="F35:K36"/>
    <mergeCell ref="L35:R36"/>
    <mergeCell ref="S35:X36"/>
    <mergeCell ref="Y35:AD36"/>
    <mergeCell ref="AE35:AJ36"/>
    <mergeCell ref="AK35:AN36"/>
    <mergeCell ref="AO35:AS36"/>
    <mergeCell ref="AT35:AX36"/>
    <mergeCell ref="L45:R45"/>
    <mergeCell ref="L46:R46"/>
    <mergeCell ref="AE45:AJ45"/>
    <mergeCell ref="AE46:AJ46"/>
    <mergeCell ref="Y46:AD46"/>
    <mergeCell ref="A45:E45"/>
    <mergeCell ref="AE30:AJ34"/>
    <mergeCell ref="BF25:BH26"/>
    <mergeCell ref="AE37:AJ37"/>
    <mergeCell ref="AE38:AJ38"/>
    <mergeCell ref="AE39:AJ39"/>
    <mergeCell ref="AO30:AS34"/>
    <mergeCell ref="C47:AT47"/>
    <mergeCell ref="A9:AA9"/>
    <mergeCell ref="AC15:AX19"/>
    <mergeCell ref="C28:AP28"/>
    <mergeCell ref="AQ28:AX28"/>
    <mergeCell ref="B22:AT22"/>
    <mergeCell ref="AU22:AX22"/>
    <mergeCell ref="A23:H24"/>
    <mergeCell ref="I23:N24"/>
    <mergeCell ref="O23:R24"/>
    <mergeCell ref="S23:X24"/>
    <mergeCell ref="Y23:AD24"/>
    <mergeCell ref="AE23:AJ24"/>
    <mergeCell ref="AK23:AQ24"/>
    <mergeCell ref="AR23:AX24"/>
    <mergeCell ref="A25:H25"/>
    <mergeCell ref="I25:N25"/>
    <mergeCell ref="O25:R25"/>
    <mergeCell ref="S25:X25"/>
    <mergeCell ref="Y25:AD25"/>
    <mergeCell ref="AE25:AJ25"/>
    <mergeCell ref="AK25:AQ25"/>
    <mergeCell ref="AR25:AX25"/>
    <mergeCell ref="A26:H26"/>
    <mergeCell ref="I26:N26"/>
    <mergeCell ref="O26:R26"/>
    <mergeCell ref="S26:X26"/>
    <mergeCell ref="Y26:AD26"/>
    <mergeCell ref="AE26:AJ26"/>
    <mergeCell ref="AK26:AQ26"/>
    <mergeCell ref="AR26:AX26"/>
    <mergeCell ref="A27:H27"/>
    <mergeCell ref="I27:N27"/>
    <mergeCell ref="O27:R27"/>
    <mergeCell ref="S27:X27"/>
    <mergeCell ref="Y27:AD27"/>
    <mergeCell ref="AE27:AJ27"/>
    <mergeCell ref="AK27:AQ27"/>
    <mergeCell ref="AR27:AX27"/>
    <mergeCell ref="AJ49:AN52"/>
    <mergeCell ref="AO49:AS52"/>
    <mergeCell ref="AT49:AX52"/>
    <mergeCell ref="A49:F52"/>
    <mergeCell ref="G49:M52"/>
    <mergeCell ref="N49:U52"/>
    <mergeCell ref="AJ64:AN64"/>
    <mergeCell ref="AJ65:AN65"/>
    <mergeCell ref="A68:D69"/>
    <mergeCell ref="R68:Y69"/>
    <mergeCell ref="I68:Q69"/>
    <mergeCell ref="V49:Z52"/>
    <mergeCell ref="V56:Z56"/>
    <mergeCell ref="V57:Z57"/>
    <mergeCell ref="V58:Z58"/>
    <mergeCell ref="V59:Z59"/>
    <mergeCell ref="C66:AR66"/>
    <mergeCell ref="B67:AS67"/>
    <mergeCell ref="N61:S61"/>
    <mergeCell ref="T61:U61"/>
    <mergeCell ref="N62:S62"/>
    <mergeCell ref="T62:U62"/>
    <mergeCell ref="N63:S63"/>
    <mergeCell ref="T63:U63"/>
    <mergeCell ref="E70:H70"/>
    <mergeCell ref="E68:H69"/>
    <mergeCell ref="A70:D70"/>
    <mergeCell ref="R70:Y70"/>
    <mergeCell ref="I70:Q70"/>
    <mergeCell ref="Z68:AC69"/>
    <mergeCell ref="AD68:AF69"/>
    <mergeCell ref="Z70:AC70"/>
    <mergeCell ref="AD70:AF70"/>
    <mergeCell ref="AG75:AL75"/>
    <mergeCell ref="AM75:AP75"/>
    <mergeCell ref="AQ75:AX75"/>
    <mergeCell ref="A74:D74"/>
    <mergeCell ref="A75:D75"/>
    <mergeCell ref="R74:Y74"/>
    <mergeCell ref="R75:Y75"/>
    <mergeCell ref="I74:Q74"/>
    <mergeCell ref="I75:Q75"/>
    <mergeCell ref="E74:H74"/>
    <mergeCell ref="E75:H75"/>
    <mergeCell ref="Z75:AC75"/>
    <mergeCell ref="AD75:AF75"/>
    <mergeCell ref="Z74:AC74"/>
    <mergeCell ref="A81:B81"/>
    <mergeCell ref="AU81:AX81"/>
    <mergeCell ref="C81:AT81"/>
    <mergeCell ref="AT76:AX77"/>
    <mergeCell ref="C76:AS77"/>
    <mergeCell ref="A82:E84"/>
    <mergeCell ref="F82:J84"/>
    <mergeCell ref="K82:O84"/>
    <mergeCell ref="P82:T84"/>
    <mergeCell ref="U82:Y84"/>
    <mergeCell ref="Z82:AD84"/>
    <mergeCell ref="AE82:AI84"/>
    <mergeCell ref="AJ82:AN84"/>
    <mergeCell ref="AO82:AS84"/>
    <mergeCell ref="AT82:AX84"/>
    <mergeCell ref="A76:B77"/>
    <mergeCell ref="Z86:AD86"/>
    <mergeCell ref="Z87:AD87"/>
    <mergeCell ref="Z88:AD88"/>
    <mergeCell ref="A86:E86"/>
    <mergeCell ref="A87:E87"/>
    <mergeCell ref="A88:E88"/>
    <mergeCell ref="F86:J86"/>
    <mergeCell ref="F87:J87"/>
    <mergeCell ref="F88:J88"/>
    <mergeCell ref="K86:O86"/>
    <mergeCell ref="K87:O87"/>
    <mergeCell ref="K88:O88"/>
    <mergeCell ref="AT86:AX86"/>
    <mergeCell ref="AT87:AX87"/>
    <mergeCell ref="AT88:AX88"/>
    <mergeCell ref="A89:B89"/>
    <mergeCell ref="C89:AT89"/>
    <mergeCell ref="AU89:AX89"/>
    <mergeCell ref="A90:Q90"/>
    <mergeCell ref="R90:AG90"/>
    <mergeCell ref="AH90:AX90"/>
    <mergeCell ref="AE86:AI86"/>
    <mergeCell ref="AE87:AI87"/>
    <mergeCell ref="AE88:AI88"/>
    <mergeCell ref="AJ86:AN86"/>
    <mergeCell ref="AJ87:AN87"/>
    <mergeCell ref="AJ88:AN88"/>
    <mergeCell ref="AO86:AS86"/>
    <mergeCell ref="AO87:AS87"/>
    <mergeCell ref="AO88:AS88"/>
    <mergeCell ref="P86:T86"/>
    <mergeCell ref="P87:T87"/>
    <mergeCell ref="P88:T88"/>
    <mergeCell ref="U86:Y86"/>
    <mergeCell ref="U87:Y87"/>
    <mergeCell ref="U88:Y88"/>
    <mergeCell ref="A91:Q91"/>
    <mergeCell ref="R91:AG91"/>
    <mergeCell ref="AH91:AX91"/>
    <mergeCell ref="A92:Q92"/>
    <mergeCell ref="R92:AG92"/>
    <mergeCell ref="AH92:AX92"/>
    <mergeCell ref="A93:Q93"/>
    <mergeCell ref="R93:AG93"/>
    <mergeCell ref="AH93:AX93"/>
    <mergeCell ref="A94:B94"/>
    <mergeCell ref="C94:AT94"/>
    <mergeCell ref="AU94:AX94"/>
    <mergeCell ref="A95:E97"/>
    <mergeCell ref="F95:I97"/>
    <mergeCell ref="J95:N97"/>
    <mergeCell ref="O95:S97"/>
    <mergeCell ref="T95:X97"/>
    <mergeCell ref="Y95:AC97"/>
    <mergeCell ref="AD95:AG97"/>
    <mergeCell ref="AH95:AK97"/>
    <mergeCell ref="AL95:AP97"/>
    <mergeCell ref="AQ95:AX97"/>
    <mergeCell ref="AQ98:AX98"/>
    <mergeCell ref="A99:E99"/>
    <mergeCell ref="F99:I99"/>
    <mergeCell ref="J99:N99"/>
    <mergeCell ref="O99:S99"/>
    <mergeCell ref="T99:X99"/>
    <mergeCell ref="Y99:AC99"/>
    <mergeCell ref="AD99:AG99"/>
    <mergeCell ref="AH99:AK99"/>
    <mergeCell ref="AL99:AP99"/>
    <mergeCell ref="AQ99:AX99"/>
    <mergeCell ref="A98:E98"/>
    <mergeCell ref="F98:I98"/>
    <mergeCell ref="J98:N98"/>
    <mergeCell ref="O98:S98"/>
    <mergeCell ref="T98:X98"/>
    <mergeCell ref="Y98:AC98"/>
    <mergeCell ref="AD98:AG98"/>
    <mergeCell ref="AH98:AK98"/>
    <mergeCell ref="AL98:AP98"/>
    <mergeCell ref="AQ100:AX100"/>
    <mergeCell ref="A101:E101"/>
    <mergeCell ref="F101:I101"/>
    <mergeCell ref="J101:N101"/>
    <mergeCell ref="O101:S101"/>
    <mergeCell ref="T101:X101"/>
    <mergeCell ref="Y101:AC101"/>
    <mergeCell ref="AD101:AG101"/>
    <mergeCell ref="AH101:AK101"/>
    <mergeCell ref="AL101:AP101"/>
    <mergeCell ref="AQ101:AX101"/>
    <mergeCell ref="A100:E100"/>
    <mergeCell ref="F100:I100"/>
    <mergeCell ref="J100:N100"/>
    <mergeCell ref="O100:S100"/>
    <mergeCell ref="T100:X100"/>
    <mergeCell ref="Y100:AC100"/>
    <mergeCell ref="AD100:AG100"/>
    <mergeCell ref="AH100:AK100"/>
    <mergeCell ref="AL100:AP100"/>
    <mergeCell ref="A102:B102"/>
    <mergeCell ref="C102:AS102"/>
    <mergeCell ref="AT102:AX102"/>
    <mergeCell ref="A103:F104"/>
    <mergeCell ref="G103:O104"/>
    <mergeCell ref="P103:V104"/>
    <mergeCell ref="W103:AD104"/>
    <mergeCell ref="AE103:AG104"/>
    <mergeCell ref="AH103:AL104"/>
    <mergeCell ref="AM103:AP104"/>
    <mergeCell ref="AQ103:AX104"/>
    <mergeCell ref="A105:F108"/>
    <mergeCell ref="H105:J105"/>
    <mergeCell ref="L105:O105"/>
    <mergeCell ref="Q105:V105"/>
    <mergeCell ref="X105:AD105"/>
    <mergeCell ref="AE105:AG108"/>
    <mergeCell ref="AH105:AL108"/>
    <mergeCell ref="AM105:AP108"/>
    <mergeCell ref="AQ105:AX108"/>
    <mergeCell ref="H106:J106"/>
    <mergeCell ref="L106:O106"/>
    <mergeCell ref="Q106:V106"/>
    <mergeCell ref="X106:AD106"/>
    <mergeCell ref="H107:O107"/>
    <mergeCell ref="Q107:V107"/>
    <mergeCell ref="X107:Z107"/>
    <mergeCell ref="AA107:AD107"/>
    <mergeCell ref="H108:O108"/>
    <mergeCell ref="A109:F112"/>
    <mergeCell ref="H109:J109"/>
    <mergeCell ref="L109:O109"/>
    <mergeCell ref="Q109:V109"/>
    <mergeCell ref="X109:AD109"/>
    <mergeCell ref="AE109:AG112"/>
    <mergeCell ref="AH109:AL112"/>
    <mergeCell ref="AM109:AP112"/>
    <mergeCell ref="AQ109:AX112"/>
    <mergeCell ref="H110:J110"/>
    <mergeCell ref="L110:O110"/>
    <mergeCell ref="Q110:V110"/>
    <mergeCell ref="X110:AD110"/>
    <mergeCell ref="H111:O111"/>
    <mergeCell ref="Q111:V111"/>
    <mergeCell ref="X111:Z111"/>
    <mergeCell ref="AA111:AD111"/>
    <mergeCell ref="H112:O112"/>
    <mergeCell ref="A113:F116"/>
    <mergeCell ref="H113:J113"/>
    <mergeCell ref="L113:O113"/>
    <mergeCell ref="Q113:V113"/>
    <mergeCell ref="X113:AD113"/>
    <mergeCell ref="AE113:AG116"/>
    <mergeCell ref="AH113:AL116"/>
    <mergeCell ref="AM113:AP116"/>
    <mergeCell ref="AQ113:AX116"/>
    <mergeCell ref="H114:J114"/>
    <mergeCell ref="L114:O114"/>
    <mergeCell ref="Q114:V114"/>
    <mergeCell ref="X114:AD114"/>
    <mergeCell ref="H115:O115"/>
    <mergeCell ref="Q115:V115"/>
    <mergeCell ref="X115:Z115"/>
    <mergeCell ref="AA115:AD115"/>
    <mergeCell ref="H116:O116"/>
    <mergeCell ref="A117:F120"/>
    <mergeCell ref="H117:J117"/>
    <mergeCell ref="L117:O117"/>
    <mergeCell ref="Q117:V117"/>
    <mergeCell ref="X117:AD117"/>
    <mergeCell ref="AE117:AG120"/>
    <mergeCell ref="AH117:AL120"/>
    <mergeCell ref="AM117:AP120"/>
    <mergeCell ref="AQ117:AX120"/>
    <mergeCell ref="H118:J118"/>
    <mergeCell ref="L118:O118"/>
    <mergeCell ref="Q118:V118"/>
    <mergeCell ref="X118:AD118"/>
    <mergeCell ref="H119:O119"/>
    <mergeCell ref="Q119:V119"/>
    <mergeCell ref="X119:Z119"/>
    <mergeCell ref="AA119:AD119"/>
    <mergeCell ref="H120:O120"/>
    <mergeCell ref="AO124:AX124"/>
    <mergeCell ref="AO125:AX126"/>
    <mergeCell ref="A121:F122"/>
    <mergeCell ref="G121:O122"/>
    <mergeCell ref="P121:V122"/>
    <mergeCell ref="W121:AD122"/>
    <mergeCell ref="AE121:AG122"/>
    <mergeCell ref="AH121:AL122"/>
    <mergeCell ref="AM121:AP122"/>
    <mergeCell ref="AQ121:AX122"/>
    <mergeCell ref="A123:B123"/>
    <mergeCell ref="AU123:AX123"/>
    <mergeCell ref="C123:AT123"/>
    <mergeCell ref="A124:J126"/>
    <mergeCell ref="K125:O126"/>
    <mergeCell ref="P125:T126"/>
    <mergeCell ref="U125:Y126"/>
    <mergeCell ref="K124:Y124"/>
    <mergeCell ref="Z124:AN124"/>
    <mergeCell ref="Z125:AD126"/>
    <mergeCell ref="AE125:AI126"/>
    <mergeCell ref="AJ125:AN126"/>
    <mergeCell ref="AO127:AX127"/>
    <mergeCell ref="A127:J127"/>
    <mergeCell ref="K127:O127"/>
    <mergeCell ref="P127:T127"/>
    <mergeCell ref="U127:Y127"/>
    <mergeCell ref="Z127:AD127"/>
    <mergeCell ref="AE127:AI127"/>
    <mergeCell ref="AJ127:AN127"/>
    <mergeCell ref="A128:J128"/>
    <mergeCell ref="K128:O128"/>
    <mergeCell ref="P128:T128"/>
    <mergeCell ref="U128:Y128"/>
    <mergeCell ref="Z128:AD128"/>
    <mergeCell ref="AE128:AI128"/>
    <mergeCell ref="A130:B130"/>
    <mergeCell ref="C130:AT130"/>
    <mergeCell ref="AU130:AX130"/>
    <mergeCell ref="AJ128:AN128"/>
    <mergeCell ref="AO128:AX128"/>
    <mergeCell ref="A129:J129"/>
    <mergeCell ref="K129:O129"/>
    <mergeCell ref="P129:T129"/>
    <mergeCell ref="U129:Y129"/>
    <mergeCell ref="Z129:AD129"/>
    <mergeCell ref="AE129:AI129"/>
    <mergeCell ref="AJ129:AN129"/>
    <mergeCell ref="AO129:AX129"/>
    <mergeCell ref="AF131:AK133"/>
    <mergeCell ref="AL131:AR133"/>
    <mergeCell ref="AS131:AX133"/>
    <mergeCell ref="A134:I134"/>
    <mergeCell ref="A135:I135"/>
    <mergeCell ref="J134:Q134"/>
    <mergeCell ref="J135:Q135"/>
    <mergeCell ref="R134:Y134"/>
    <mergeCell ref="R135:Y135"/>
    <mergeCell ref="Z134:AE134"/>
    <mergeCell ref="Z135:AE135"/>
    <mergeCell ref="AF134:AK134"/>
    <mergeCell ref="AF135:AK135"/>
    <mergeCell ref="A136:I136"/>
    <mergeCell ref="J136:Q136"/>
    <mergeCell ref="R136:Y136"/>
    <mergeCell ref="T138:W140"/>
    <mergeCell ref="T149:W149"/>
    <mergeCell ref="A149:G149"/>
    <mergeCell ref="A138:G140"/>
    <mergeCell ref="O138:S140"/>
    <mergeCell ref="A131:I133"/>
    <mergeCell ref="J131:Q133"/>
    <mergeCell ref="R131:Y133"/>
    <mergeCell ref="A148:G148"/>
    <mergeCell ref="H148:N148"/>
    <mergeCell ref="O148:S148"/>
    <mergeCell ref="T148:W148"/>
    <mergeCell ref="X148:AA148"/>
    <mergeCell ref="Z131:AE133"/>
    <mergeCell ref="A141:G143"/>
    <mergeCell ref="H141:N143"/>
    <mergeCell ref="O141:S143"/>
    <mergeCell ref="T141:W143"/>
    <mergeCell ref="X141:AA143"/>
    <mergeCell ref="AB141:AF143"/>
    <mergeCell ref="Z136:AE136"/>
    <mergeCell ref="AF136:AK136"/>
    <mergeCell ref="AL134:AR134"/>
    <mergeCell ref="AL135:AR135"/>
    <mergeCell ref="AL136:AR136"/>
    <mergeCell ref="AS134:AX134"/>
    <mergeCell ref="AS135:AX135"/>
    <mergeCell ref="AS136:AX136"/>
    <mergeCell ref="AG149:AJ149"/>
    <mergeCell ref="AK138:AX140"/>
    <mergeCell ref="AK146:AX146"/>
    <mergeCell ref="AK149:AX149"/>
    <mergeCell ref="AK141:AX141"/>
    <mergeCell ref="AK142:AX142"/>
    <mergeCell ref="AK143:AX143"/>
    <mergeCell ref="AK145:AX145"/>
    <mergeCell ref="AK144:AX144"/>
    <mergeCell ref="AK148:AX148"/>
    <mergeCell ref="AK147:AX147"/>
    <mergeCell ref="AG141:AJ143"/>
    <mergeCell ref="A189:AX189"/>
    <mergeCell ref="A137:B137"/>
    <mergeCell ref="C137:AT137"/>
    <mergeCell ref="AU137:AX137"/>
    <mergeCell ref="A188:AX188"/>
    <mergeCell ref="A155:B155"/>
    <mergeCell ref="C155:AT155"/>
    <mergeCell ref="AU155:AX155"/>
    <mergeCell ref="A151:P151"/>
    <mergeCell ref="Q151:AG151"/>
    <mergeCell ref="AH151:AX151"/>
    <mergeCell ref="A152:P152"/>
    <mergeCell ref="A153:P153"/>
    <mergeCell ref="Q152:AG152"/>
    <mergeCell ref="Q153:AG153"/>
    <mergeCell ref="AH152:AX152"/>
    <mergeCell ref="AH153:AX153"/>
    <mergeCell ref="V156:AA158"/>
    <mergeCell ref="AB156:AG158"/>
    <mergeCell ref="AH156:AL158"/>
    <mergeCell ref="AM156:AQ158"/>
    <mergeCell ref="R156:U158"/>
    <mergeCell ref="Y165:Y166"/>
    <mergeCell ref="Z165:AI166"/>
    <mergeCell ref="AJ165:AJ166"/>
    <mergeCell ref="AK165:AK166"/>
    <mergeCell ref="AL165:AL166"/>
    <mergeCell ref="AM165:AT166"/>
    <mergeCell ref="AU165:AV166"/>
    <mergeCell ref="H149:N149"/>
    <mergeCell ref="O149:S149"/>
    <mergeCell ref="R161:U161"/>
    <mergeCell ref="A162:B163"/>
    <mergeCell ref="AU162:AX163"/>
    <mergeCell ref="C162:AT163"/>
    <mergeCell ref="AM159:AQ159"/>
    <mergeCell ref="AM160:AQ160"/>
    <mergeCell ref="AM161:AQ161"/>
    <mergeCell ref="AR159:AX159"/>
    <mergeCell ref="AR160:AX160"/>
    <mergeCell ref="AR161:AX161"/>
    <mergeCell ref="AW165:AW166"/>
    <mergeCell ref="AX165:AX166"/>
    <mergeCell ref="AR156:AX158"/>
    <mergeCell ref="R159:U159"/>
    <mergeCell ref="R160:U160"/>
    <mergeCell ref="A150:B150"/>
    <mergeCell ref="C150:AT150"/>
    <mergeCell ref="AU150:AX150"/>
    <mergeCell ref="AB149:AF149"/>
    <mergeCell ref="A156:K158"/>
    <mergeCell ref="L156:Q158"/>
    <mergeCell ref="A167:B167"/>
    <mergeCell ref="C167:AT167"/>
    <mergeCell ref="AU167:AX167"/>
    <mergeCell ref="V159:AA159"/>
    <mergeCell ref="V160:AA160"/>
    <mergeCell ref="V161:AA161"/>
    <mergeCell ref="AB159:AG159"/>
    <mergeCell ref="AB160:AG160"/>
    <mergeCell ref="AB161:AG161"/>
    <mergeCell ref="AH159:AL159"/>
    <mergeCell ref="AH160:AL160"/>
    <mergeCell ref="AH161:AL161"/>
    <mergeCell ref="A159:K159"/>
    <mergeCell ref="A160:K160"/>
    <mergeCell ref="A161:K161"/>
    <mergeCell ref="L159:Q159"/>
    <mergeCell ref="L160:Q160"/>
    <mergeCell ref="L161:Q161"/>
    <mergeCell ref="A165:A166"/>
    <mergeCell ref="B165:J166"/>
    <mergeCell ref="L165:L166"/>
    <mergeCell ref="M165:M166"/>
    <mergeCell ref="N165:W166"/>
    <mergeCell ref="X165:X166"/>
    <mergeCell ref="A174:B174"/>
    <mergeCell ref="C174:AT174"/>
    <mergeCell ref="AU174:AX174"/>
    <mergeCell ref="A171:H171"/>
    <mergeCell ref="A172:H172"/>
    <mergeCell ref="A168:H169"/>
    <mergeCell ref="I168:M169"/>
    <mergeCell ref="N168:R169"/>
    <mergeCell ref="S168:Y169"/>
    <mergeCell ref="Z168:AF169"/>
    <mergeCell ref="AG168:AN169"/>
    <mergeCell ref="AO168:AX169"/>
    <mergeCell ref="A170:H170"/>
    <mergeCell ref="I170:M170"/>
    <mergeCell ref="I171:M171"/>
    <mergeCell ref="I172:M172"/>
    <mergeCell ref="I173:M173"/>
    <mergeCell ref="N170:R170"/>
    <mergeCell ref="N171:R171"/>
    <mergeCell ref="N172:R172"/>
    <mergeCell ref="N173:R173"/>
    <mergeCell ref="A173:H173"/>
    <mergeCell ref="AG170:AN170"/>
    <mergeCell ref="AG171:AN171"/>
    <mergeCell ref="AG172:AN172"/>
    <mergeCell ref="AG173:AN173"/>
    <mergeCell ref="AO170:AX170"/>
    <mergeCell ref="AO171:AX171"/>
    <mergeCell ref="AO172:AX172"/>
    <mergeCell ref="AO173:AX173"/>
    <mergeCell ref="S170:Y170"/>
    <mergeCell ref="S171:Y171"/>
    <mergeCell ref="S172:Y172"/>
    <mergeCell ref="S173:Y173"/>
    <mergeCell ref="Z170:AF170"/>
    <mergeCell ref="Z171:AF171"/>
    <mergeCell ref="Z172:AF172"/>
    <mergeCell ref="Z173:AF173"/>
    <mergeCell ref="A175:P175"/>
    <mergeCell ref="Q175:AG175"/>
    <mergeCell ref="AH175:AX175"/>
    <mergeCell ref="A176:P176"/>
    <mergeCell ref="A177:P177"/>
    <mergeCell ref="A178:P178"/>
    <mergeCell ref="A179:P179"/>
    <mergeCell ref="Q176:AG176"/>
    <mergeCell ref="Q177:AG177"/>
    <mergeCell ref="Q178:AG178"/>
    <mergeCell ref="Q179:AG179"/>
    <mergeCell ref="AH176:AX176"/>
    <mergeCell ref="AH177:AX177"/>
    <mergeCell ref="AH178:AX178"/>
    <mergeCell ref="AH179:AX179"/>
    <mergeCell ref="U186:AD186"/>
    <mergeCell ref="AO185:AX185"/>
    <mergeCell ref="AO186:AX186"/>
    <mergeCell ref="AO183:AX183"/>
    <mergeCell ref="AO184:AX184"/>
    <mergeCell ref="A180:B180"/>
    <mergeCell ref="C180:AT180"/>
    <mergeCell ref="AU180:AX180"/>
    <mergeCell ref="AO181:AX182"/>
    <mergeCell ref="U187:AD187"/>
    <mergeCell ref="AE181:AN182"/>
    <mergeCell ref="AE183:AN183"/>
    <mergeCell ref="AE184:AN184"/>
    <mergeCell ref="AE185:AN185"/>
    <mergeCell ref="AE186:AN186"/>
    <mergeCell ref="AE187:AN187"/>
    <mergeCell ref="AO187:AX187"/>
    <mergeCell ref="A181:J182"/>
    <mergeCell ref="A183:J183"/>
    <mergeCell ref="A184:J184"/>
    <mergeCell ref="A185:J185"/>
    <mergeCell ref="A186:J186"/>
    <mergeCell ref="A187:J187"/>
    <mergeCell ref="K181:T182"/>
    <mergeCell ref="K183:T183"/>
    <mergeCell ref="K184:T184"/>
    <mergeCell ref="K185:T185"/>
    <mergeCell ref="K186:T186"/>
    <mergeCell ref="K187:T187"/>
    <mergeCell ref="U181:AD182"/>
    <mergeCell ref="U183:AD183"/>
    <mergeCell ref="U184:AD184"/>
    <mergeCell ref="U185:AD185"/>
    <mergeCell ref="AZ5:AZ6"/>
    <mergeCell ref="A154:P154"/>
    <mergeCell ref="Q154:AG154"/>
    <mergeCell ref="AH154:AX154"/>
    <mergeCell ref="B79:J80"/>
    <mergeCell ref="A79:A80"/>
    <mergeCell ref="L79:L80"/>
    <mergeCell ref="M79:M80"/>
    <mergeCell ref="N79:W80"/>
    <mergeCell ref="X79:X80"/>
    <mergeCell ref="Y79:Y80"/>
    <mergeCell ref="Z79:AI80"/>
    <mergeCell ref="AJ79:AJ80"/>
    <mergeCell ref="AK79:AK80"/>
    <mergeCell ref="AL79:AL80"/>
    <mergeCell ref="AM79:AT80"/>
    <mergeCell ref="AU79:AV80"/>
    <mergeCell ref="AW79:AW80"/>
    <mergeCell ref="AX79:AX80"/>
    <mergeCell ref="H138:N140"/>
    <mergeCell ref="X138:AA140"/>
    <mergeCell ref="X149:AA149"/>
    <mergeCell ref="AB138:AF140"/>
    <mergeCell ref="AG138:AJ140"/>
    <mergeCell ref="AD73:AF73"/>
    <mergeCell ref="AD74:AF74"/>
    <mergeCell ref="AM74:AP74"/>
    <mergeCell ref="AQ74:AX74"/>
    <mergeCell ref="AT67:AX67"/>
    <mergeCell ref="AG68:AL69"/>
    <mergeCell ref="AM68:AP69"/>
    <mergeCell ref="AQ68:AX69"/>
    <mergeCell ref="AG74:AL74"/>
    <mergeCell ref="AG70:AL70"/>
    <mergeCell ref="AM70:AP70"/>
    <mergeCell ref="AQ70:AX70"/>
    <mergeCell ref="AM71:AP71"/>
    <mergeCell ref="AQ71:AX71"/>
    <mergeCell ref="A144:G146"/>
    <mergeCell ref="H144:N146"/>
    <mergeCell ref="O144:S146"/>
    <mergeCell ref="T144:W146"/>
    <mergeCell ref="X144:AA146"/>
    <mergeCell ref="AB144:AF146"/>
    <mergeCell ref="AG144:AJ146"/>
    <mergeCell ref="AB148:AF148"/>
    <mergeCell ref="AG148:AJ148"/>
    <mergeCell ref="A147:G147"/>
    <mergeCell ref="H147:N147"/>
    <mergeCell ref="O147:S147"/>
    <mergeCell ref="T147:W147"/>
    <mergeCell ref="X147:AA147"/>
    <mergeCell ref="AB147:AF147"/>
    <mergeCell ref="AG147:AJ147"/>
  </mergeCells>
  <conditionalFormatting sqref="AC7:AX7">
    <cfRule type="expression" dxfId="15" priority="25">
      <formula>IF(AC7="",TRUE,FALSE)</formula>
    </cfRule>
  </conditionalFormatting>
  <conditionalFormatting sqref="AC10:AX10">
    <cfRule type="expression" dxfId="14" priority="23">
      <formula>IF(AC10="",TRUE,FALSE)</formula>
    </cfRule>
  </conditionalFormatting>
  <conditionalFormatting sqref="AA107:AD107">
    <cfRule type="expression" dxfId="13" priority="22">
      <formula>IF(W107="X",TRUE,FALSE)</formula>
    </cfRule>
  </conditionalFormatting>
  <conditionalFormatting sqref="AA115:AD115">
    <cfRule type="expression" dxfId="12" priority="21">
      <formula>IF(W115="X",TRUE,FALSE)</formula>
    </cfRule>
  </conditionalFormatting>
  <conditionalFormatting sqref="AA111:AD111">
    <cfRule type="expression" dxfId="11" priority="20">
      <formula>IF(W111="X",TRUE,FALSE)</formula>
    </cfRule>
  </conditionalFormatting>
  <conditionalFormatting sqref="AA119:AD119">
    <cfRule type="expression" dxfId="10" priority="19">
      <formula>IF(W119="X",TRUE,FALSE)</formula>
    </cfRule>
  </conditionalFormatting>
  <conditionalFormatting sqref="BA109:BA119">
    <cfRule type="expression" dxfId="9" priority="18">
      <formula>IF(BA109="",FALSE,TRUE)</formula>
    </cfRule>
  </conditionalFormatting>
  <conditionalFormatting sqref="BA120">
    <cfRule type="expression" dxfId="8" priority="17">
      <formula>IF(BA120="",FALSE,TRUE)</formula>
    </cfRule>
  </conditionalFormatting>
  <conditionalFormatting sqref="AZ71">
    <cfRule type="expression" dxfId="7" priority="16">
      <formula>IF(BA71="",FALSE,TRUE)</formula>
    </cfRule>
  </conditionalFormatting>
  <conditionalFormatting sqref="AZ72">
    <cfRule type="expression" dxfId="6" priority="7">
      <formula>IF(BA72="",FALSE,TRUE)</formula>
    </cfRule>
  </conditionalFormatting>
  <conditionalFormatting sqref="AZ73">
    <cfRule type="expression" dxfId="5" priority="6">
      <formula>IF(BA73="",FALSE,TRUE)</formula>
    </cfRule>
  </conditionalFormatting>
  <conditionalFormatting sqref="AZ74">
    <cfRule type="expression" dxfId="4" priority="5">
      <formula>IF(BA74="",FALSE,TRUE)</formula>
    </cfRule>
  </conditionalFormatting>
  <conditionalFormatting sqref="AZ75">
    <cfRule type="expression" dxfId="3" priority="4">
      <formula>IF(BA75="",FALSE,TRUE)</formula>
    </cfRule>
  </conditionalFormatting>
  <conditionalFormatting sqref="AZ171">
    <cfRule type="expression" dxfId="2" priority="3">
      <formula>IF(BA171="",FALSE,TRUE)</formula>
    </cfRule>
  </conditionalFormatting>
  <conditionalFormatting sqref="AZ172">
    <cfRule type="expression" dxfId="1" priority="2">
      <formula>IF(BA172="",FALSE,TRUE)</formula>
    </cfRule>
  </conditionalFormatting>
  <conditionalFormatting sqref="AZ173">
    <cfRule type="expression" dxfId="0" priority="1">
      <formula>IF(BA173="",FALSE,TRUE)</formula>
    </cfRule>
  </conditionalFormatting>
  <dataValidations count="18">
    <dataValidation type="whole" allowBlank="1" showInputMessage="1" showErrorMessage="1" errorTitle="Error" error="Days per Year must be between 1 and 365!" sqref="AK25:AQ27" xr:uid="{45461D26-498E-4D86-A6DF-06DCFEE00DC8}">
      <formula1>1</formula1>
      <formula2>365</formula2>
    </dataValidation>
    <dataValidation type="decimal" allowBlank="1" showInputMessage="1" showErrorMessage="1" errorTitle="Max motor size exceeded!" error="The maximum motor size for VFD incentives is 500 hp!_x000a__x000a_Note that new construction VFDs may have additional limitations. " sqref="AG71:AL75" xr:uid="{E1E1923D-0781-4213-89FD-F39527D70D43}">
      <formula1>0</formula1>
      <formula2>500</formula2>
    </dataValidation>
    <dataValidation type="decimal" allowBlank="1" showErrorMessage="1" error="The hours of operation per year must be between 0 and 8,760!" sqref="A91:Q93" xr:uid="{47D337C7-A044-45A1-8304-9F4B23DECF10}">
      <formula1>0</formula1>
      <formula2>8760</formula2>
    </dataValidation>
    <dataValidation allowBlank="1" showErrorMessage="1" sqref="R89:AX93 A89:Q90 Q98:S102 AR98:AX102 F94:F95 J94:J95 AH94:AH95 AQ94:AQ95 W103 AI98:AK102 T94:T95 AE103 A109 A94:A95 L105:L106 L109:L110 L113:L114 H105:H120 L117:L118 A121 A117 A113 B102:E102 Q120:V120 AD94:AD95 Y94:Y95 AL94:AL95 R116:V117 Y108:AD108 Y112:AD112 Y116:AD116 X105:X120 Y120:AD120 AE183:AE187 AM103 G120:G121 G116 G112 G108 P120:P121 O94:O95 W120:W121 W116 P112:W112 W108 F98:F102 H98:I102 Y98:AC102 Q105:Q107 Q109:Q111 Q113:Q119 B94:E94 O98:O102 G94:I94 K94:N94 P94:S94 U94:X94 Z94:AC94 AE94:AG94 AI94:AK94 AM94:AP94 AR94:AX94 A105 A102:A103 G98:G103 J102:N102 AO183:AO187 P98:P103 T102:X102 AD102:AG102 AH98:AH103 AL102:AP102 AQ98:AQ103 A123:A124 C123 AU123 A127:A130 C130 AU130 A134:A137 C137 AU137 C150 AU150 P116 C155 AU155 A159:A161 A167 C167 AU167 A155 C174 AU174 A176:A180 C180 AU180 A183:A187 K183:K187 U183:U187 A152 A170 A174 BA109:BA120 A141:A142 A144 A147:A150" xr:uid="{FE187D47-34F4-4CEB-AA9E-782DB24822B4}"/>
    <dataValidation allowBlank="1" showInputMessage="1" showErrorMessage="1" error="Please enter value between 0 - 168 hrs/week" sqref="AQ105:AX108" xr:uid="{CC3F8B42-ACB6-49D4-96EE-77BC3E64A6C1}"/>
    <dataValidation type="decimal" operator="greaterThan" allowBlank="1" showErrorMessage="1" sqref="AE105:AP122" xr:uid="{DE280578-74CB-454E-AD5B-42AEAE9F8590}">
      <formula1>0</formula1>
    </dataValidation>
    <dataValidation type="whole" allowBlank="1" showInputMessage="1" showErrorMessage="1" error="Please enter value between 0 - 168 hrs/week" sqref="AQ109:AX122" xr:uid="{6DD59C60-D415-47D4-BE31-7D9383615ABF}">
      <formula1>0</formula1>
      <formula2>168</formula2>
    </dataValidation>
    <dataValidation type="decimal" allowBlank="1" showErrorMessage="1" error="Weekend Hours must be between 0 and 48!" sqref="AD98:AG101" xr:uid="{0F41D740-F042-446F-9B6C-7B662B7F0F02}">
      <formula1>0</formula1>
      <formula2>48</formula2>
    </dataValidation>
    <dataValidation type="decimal" allowBlank="1" showErrorMessage="1" error="Shift Hours must be between 0 and 40!" sqref="A98:E101 J98:N101 T98:X101" xr:uid="{B610241E-1AF3-4D79-9A80-3D581C303EA0}">
      <formula1>0</formula1>
      <formula2>40</formula2>
    </dataValidation>
    <dataValidation type="decimal" allowBlank="1" showErrorMessage="1" errorTitle="Total Hours Out of Range" error="Hours of operation per week must be at least 38 hours (to reach 2000 hr/year minimum), but not more than 168!" sqref="AL98:AP101" xr:uid="{91C96332-E73B-4FCB-8818-EA35BF440A56}">
      <formula1>38</formula1>
      <formula2>168</formula2>
    </dataValidation>
    <dataValidation type="list" allowBlank="1" showInputMessage="1" showErrorMessage="1" sqref="A37:E46" xr:uid="{0B39477E-D945-4CF7-AE06-6CB4049EA064}">
      <formula1>"L4354, AG4703, L4356, L3963"</formula1>
    </dataValidation>
    <dataValidation type="list" allowBlank="1" showInputMessage="1" showErrorMessage="1" sqref="G53 G56:G65" xr:uid="{644C3C82-1571-4778-BE95-7C439E814DC9}">
      <formula1>$BF$52:$BF$55</formula1>
    </dataValidation>
    <dataValidation type="list" allowBlank="1" showInputMessage="1" showErrorMessage="1" sqref="F37:K46" xr:uid="{08D13FA7-2657-4FD7-9D09-17628F94E5D7}">
      <formula1>$BC$6:$BC$63</formula1>
    </dataValidation>
    <dataValidation type="list" allowBlank="1" showInputMessage="1" showErrorMessage="1" sqref="N53:S65" xr:uid="{EED1760A-E847-4D57-A3BC-54E27CD86CC8}">
      <formula1>$BH$27:$BH$37</formula1>
    </dataValidation>
    <dataValidation type="decimal" allowBlank="1" showInputMessage="1" showErrorMessage="1" errorTitle="Invalid Operating Hours" error="Operating Hours must be between the minimum hours shown and either 999 hours (measures 4411, 4412, 4413, and 4413) or 8760!" sqref="AB74:AC75 AA71:AA75" xr:uid="{68FEC41A-A61F-46EA-98F6-558917DE47FD}">
      <formula1>AE71</formula1>
      <formula2>#REF!</formula2>
    </dataValidation>
    <dataValidation type="decimal" allowBlank="1" showInputMessage="1" showErrorMessage="1" errorTitle="Invalid Operating Hours" error="Operating Hours must be between the minimum hours shown and either 999 hours (measures 4411, 4412, 4413, and 4413) or 8760!" sqref="Z71:Z75" xr:uid="{50D834C1-6CE5-4DCD-A75E-0271BD3B4950}">
      <formula1>AD71</formula1>
      <formula2>AY71</formula2>
    </dataValidation>
    <dataValidation type="decimal" allowBlank="1" showInputMessage="1" showErrorMessage="1" errorTitle="Invalid Operating Hours" error="Operating Hours must be between the minimum hours shown and either 999 hours (measures 4411, 4412, 4413, and 4413) or 8760!" sqref="AB71:AB73" xr:uid="{07F13501-9E0B-463D-A185-821B8415BC0B}">
      <formula1>AF71</formula1>
      <formula2>BA73</formula2>
    </dataValidation>
    <dataValidation type="decimal" allowBlank="1" showInputMessage="1" showErrorMessage="1" errorTitle="Invalid Operating Hours" error="Operating Hours must be between the minimum hours shown and either 999 hours (measures 4411, 4412, 4413, and 4413) or 8760!" sqref="AC71:AC73" xr:uid="{633D6353-D49D-4D51-87D7-AB211775EE16}">
      <formula1>AG71</formula1>
      <formula2>AZ73</formula2>
    </dataValidation>
  </dataValidations>
  <hyperlinks>
    <hyperlink ref="AZ2" location="Agribusiness!A26" display="A - Modulating Dryer Controls - H4902" xr:uid="{2CA5BA4D-93E6-4629-8342-086A84DC4ADD}"/>
    <hyperlink ref="AZ3" location="Agribusiness!A37" display="B - Watts Reduced Worksheet - L4354, 4703, 4356, 3963" xr:uid="{58F3D7A7-AF92-48B2-82C2-127EB1FCAE61}"/>
    <hyperlink ref="AZ4" location="Agribusiness!A56" display="C - Lighting Power Density - L4948" xr:uid="{697E06DC-4258-4DCD-9D70-69F4733BC0BB}"/>
    <hyperlink ref="AZ5:AZ6" location="Agribusiness!A71" display="Agribusiness!A71" xr:uid="{AD382FA0-7215-4F8C-A5D9-8259E35D13F5}"/>
    <hyperlink ref="AZ7" location="Agribusiness!A79" display="D2 - VFD for Irrigation Well Pump - AG4949" xr:uid="{D7F70B27-8C13-4D6D-B287-224281781EBF}"/>
    <hyperlink ref="AZ8" location="Agribusiness!A86" display="D3 - Constant Torque VFD w/ Manual Control - AG4412" xr:uid="{6BF67128-5E5C-4788-853A-1F4EC8B962FE}"/>
    <hyperlink ref="AZ9" location="Agribusiness!A92" display="E - Compressed Air Leak Survey - AG4767" xr:uid="{112428D1-8B54-4DB4-86E2-B0F423308883}"/>
    <hyperlink ref="AZ10" location="Agribusiness!A99" display="F1 &amp; F2 - VSD Air Compressor - PS2196" xr:uid="{161E488B-538E-4C29-BB41-B9CD32E9E746}"/>
    <hyperlink ref="AZ11" location="Agribusiness!A128" display="G1, G2 &amp; G3 - Efficient Grain Dryer - AG3386" xr:uid="{4E00D72C-FA3D-4B24-85B1-733A553452CE}"/>
    <hyperlink ref="AZ12" location="Agribusiness!A148" display="H - Grain Dryer Tune-up - AG4901" xr:uid="{F6BA76F3-8A79-4982-9621-63904367BCB6}"/>
    <hyperlink ref="AZ13" location="Agribusiness!A155" display="I1 &amp; I2 - Irrigation Well Pump HP Reduction - AG2434" xr:uid="{9F677509-75F2-463F-AAA3-682250F2F746}"/>
    <hyperlink ref="AZ14" location="Agribusiness!A166" display="J1, J2 &amp; J3 - Greenhouse Climate Controls - AG598" xr:uid="{EB91C207-DB2C-47EC-B12A-49F82E70D46C}"/>
  </hyperlinks>
  <pageMargins left="0.4" right="0.4" top="0.5" bottom="0.75" header="0.3" footer="0.25"/>
  <pageSetup scale="85" orientation="portrait" r:id="rId1"/>
  <headerFooter>
    <oddFooter>&amp;L&amp;P&amp;R&amp;G</oddFooter>
  </headerFooter>
  <ignoredErrors>
    <ignoredError sqref="L56:M65 U56 AO37:AS46 L37:R46 AD71:AF75" unlockedFormula="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25" r:id="rId5" name="Check Box 9">
              <controlPr defaultSize="0" autoFill="0" autoLine="0" autoPict="0">
                <anchor moveWithCells="1">
                  <from>
                    <xdr:col>9</xdr:col>
                    <xdr:colOff>133350</xdr:colOff>
                    <xdr:row>78</xdr:row>
                    <xdr:rowOff>57150</xdr:rowOff>
                  </from>
                  <to>
                    <xdr:col>11</xdr:col>
                    <xdr:colOff>38100</xdr:colOff>
                    <xdr:row>79</xdr:row>
                    <xdr:rowOff>104775</xdr:rowOff>
                  </to>
                </anchor>
              </controlPr>
            </control>
          </mc:Choice>
        </mc:AlternateContent>
        <mc:AlternateContent xmlns:mc="http://schemas.openxmlformats.org/markup-compatibility/2006">
          <mc:Choice Requires="x14">
            <control shapeId="9226" r:id="rId6" name="Check Box 10">
              <controlPr defaultSize="0" autoFill="0" autoLine="0" autoPict="0">
                <anchor moveWithCells="1">
                  <from>
                    <xdr:col>22</xdr:col>
                    <xdr:colOff>133350</xdr:colOff>
                    <xdr:row>78</xdr:row>
                    <xdr:rowOff>57150</xdr:rowOff>
                  </from>
                  <to>
                    <xdr:col>24</xdr:col>
                    <xdr:colOff>28575</xdr:colOff>
                    <xdr:row>79</xdr:row>
                    <xdr:rowOff>104775</xdr:rowOff>
                  </to>
                </anchor>
              </controlPr>
            </control>
          </mc:Choice>
        </mc:AlternateContent>
        <mc:AlternateContent xmlns:mc="http://schemas.openxmlformats.org/markup-compatibility/2006">
          <mc:Choice Requires="x14">
            <control shapeId="9227" r:id="rId7" name="Check Box 11">
              <controlPr defaultSize="0" autoFill="0" autoLine="0" autoPict="0">
                <anchor moveWithCells="1">
                  <from>
                    <xdr:col>34</xdr:col>
                    <xdr:colOff>133350</xdr:colOff>
                    <xdr:row>78</xdr:row>
                    <xdr:rowOff>57150</xdr:rowOff>
                  </from>
                  <to>
                    <xdr:col>36</xdr:col>
                    <xdr:colOff>28575</xdr:colOff>
                    <xdr:row>79</xdr:row>
                    <xdr:rowOff>104775</xdr:rowOff>
                  </to>
                </anchor>
              </controlPr>
            </control>
          </mc:Choice>
        </mc:AlternateContent>
        <mc:AlternateContent xmlns:mc="http://schemas.openxmlformats.org/markup-compatibility/2006">
          <mc:Choice Requires="x14">
            <control shapeId="9228" r:id="rId8" name="Check Box 12">
              <controlPr defaultSize="0" autoFill="0" autoLine="0" autoPict="0">
                <anchor moveWithCells="1">
                  <from>
                    <xdr:col>46</xdr:col>
                    <xdr:colOff>9525</xdr:colOff>
                    <xdr:row>78</xdr:row>
                    <xdr:rowOff>57150</xdr:rowOff>
                  </from>
                  <to>
                    <xdr:col>47</xdr:col>
                    <xdr:colOff>66675</xdr:colOff>
                    <xdr:row>79</xdr:row>
                    <xdr:rowOff>104775</xdr:rowOff>
                  </to>
                </anchor>
              </controlPr>
            </control>
          </mc:Choice>
        </mc:AlternateContent>
        <mc:AlternateContent xmlns:mc="http://schemas.openxmlformats.org/markup-compatibility/2006">
          <mc:Choice Requires="x14">
            <control shapeId="9251" r:id="rId9" name="Check Box 35">
              <controlPr defaultSize="0" autoFill="0" autoLine="0" autoPict="0">
                <anchor moveWithCells="1">
                  <from>
                    <xdr:col>9</xdr:col>
                    <xdr:colOff>133350</xdr:colOff>
                    <xdr:row>164</xdr:row>
                    <xdr:rowOff>57150</xdr:rowOff>
                  </from>
                  <to>
                    <xdr:col>11</xdr:col>
                    <xdr:colOff>38100</xdr:colOff>
                    <xdr:row>165</xdr:row>
                    <xdr:rowOff>76200</xdr:rowOff>
                  </to>
                </anchor>
              </controlPr>
            </control>
          </mc:Choice>
        </mc:AlternateContent>
        <mc:AlternateContent xmlns:mc="http://schemas.openxmlformats.org/markup-compatibility/2006">
          <mc:Choice Requires="x14">
            <control shapeId="9252" r:id="rId10" name="Check Box 36">
              <controlPr defaultSize="0" autoFill="0" autoLine="0" autoPict="0">
                <anchor moveWithCells="1">
                  <from>
                    <xdr:col>22</xdr:col>
                    <xdr:colOff>133350</xdr:colOff>
                    <xdr:row>164</xdr:row>
                    <xdr:rowOff>57150</xdr:rowOff>
                  </from>
                  <to>
                    <xdr:col>24</xdr:col>
                    <xdr:colOff>28575</xdr:colOff>
                    <xdr:row>165</xdr:row>
                    <xdr:rowOff>76200</xdr:rowOff>
                  </to>
                </anchor>
              </controlPr>
            </control>
          </mc:Choice>
        </mc:AlternateContent>
        <mc:AlternateContent xmlns:mc="http://schemas.openxmlformats.org/markup-compatibility/2006">
          <mc:Choice Requires="x14">
            <control shapeId="9253" r:id="rId11" name="Check Box 37">
              <controlPr defaultSize="0" autoFill="0" autoLine="0" autoPict="0">
                <anchor moveWithCells="1">
                  <from>
                    <xdr:col>34</xdr:col>
                    <xdr:colOff>133350</xdr:colOff>
                    <xdr:row>164</xdr:row>
                    <xdr:rowOff>57150</xdr:rowOff>
                  </from>
                  <to>
                    <xdr:col>36</xdr:col>
                    <xdr:colOff>28575</xdr:colOff>
                    <xdr:row>165</xdr:row>
                    <xdr:rowOff>76200</xdr:rowOff>
                  </to>
                </anchor>
              </controlPr>
            </control>
          </mc:Choice>
        </mc:AlternateContent>
        <mc:AlternateContent xmlns:mc="http://schemas.openxmlformats.org/markup-compatibility/2006">
          <mc:Choice Requires="x14">
            <control shapeId="9254" r:id="rId12" name="Check Box 38">
              <controlPr defaultSize="0" autoFill="0" autoLine="0" autoPict="0">
                <anchor moveWithCells="1">
                  <from>
                    <xdr:col>46</xdr:col>
                    <xdr:colOff>9525</xdr:colOff>
                    <xdr:row>164</xdr:row>
                    <xdr:rowOff>57150</xdr:rowOff>
                  </from>
                  <to>
                    <xdr:col>47</xdr:col>
                    <xdr:colOff>66675</xdr:colOff>
                    <xdr:row>165</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
        <x14:dataValidation type="list" allowBlank="1" showErrorMessage="1" xr:uid="{D9CAE91C-4DB6-455F-B64B-E2E8F66187BD}">
          <x14:formula1>
            <xm:f>Lookups!$C$56</xm:f>
          </x14:formula1>
          <xm:sqref>G105:G107 K117:K118 K113:K114 K109:K110 K105:K106 G117:G119 G113:G115 G109:G111</xm:sqref>
        </x14:dataValidation>
        <x14:dataValidation type="list" allowBlank="1" showInputMessage="1" showErrorMessage="1" xr:uid="{3629095D-8548-4142-8871-6101C3496328}">
          <x14:formula1>
            <xm:f>Lookups!$D$56</xm:f>
          </x14:formula1>
          <xm:sqref>P105:P107 P117:P119 P113:P115 P109:P111</xm:sqref>
        </x14:dataValidation>
        <x14:dataValidation type="list" allowBlank="1" showErrorMessage="1" xr:uid="{63EB3628-E900-4FFA-AFDB-3D339652F110}">
          <x14:formula1>
            <xm:f>Lookups!$E$56</xm:f>
          </x14:formula1>
          <xm:sqref>W105:W107 W117:W119 W113:W115 W109:W111</xm:sqref>
        </x14:dataValidation>
        <x14:dataValidation type="list" allowBlank="1" showInputMessage="1" showErrorMessage="1" xr:uid="{0F7F7BEF-5C56-4D3F-9FB6-DB0FF3E483D5}">
          <x14:formula1>
            <xm:f>Lookups!$C$62:$C$68</xm:f>
          </x14:formula1>
          <xm:sqref>J134:Q136</xm:sqref>
        </x14:dataValidation>
        <x14:dataValidation type="list" allowBlank="1" showInputMessage="1" showErrorMessage="1" xr:uid="{F620B2E4-B74D-4A71-90D9-1A0F536C0A05}">
          <x14:formula1>
            <xm:f>Lookups!$C$70:$C$76</xm:f>
          </x14:formula1>
          <xm:sqref>H141:H142 H144 H147:N149</xm:sqref>
        </x14:dataValidation>
        <x14:dataValidation type="list" allowBlank="1" showErrorMessage="1" xr:uid="{2798DEA5-90A4-4BD9-AEA3-FC2469FC9458}">
          <x14:formula1>
            <xm:f>Lookups!$B$92:$B$95</xm:f>
          </x14:formula1>
          <xm:sqref>A171:H173</xm:sqref>
        </x14:dataValidation>
        <x14:dataValidation type="list" allowBlank="1" showInputMessage="1" showErrorMessage="1" xr:uid="{25206ACB-EAF9-44E7-BCE2-0A94D015C00A}">
          <x14:formula1>
            <xm:f>Lookups!$B$19:$B$38</xm:f>
          </x14:formula1>
          <xm:sqref>E70:H75</xm:sqref>
        </x14:dataValidation>
        <x14:dataValidation type="list" allowBlank="1" showInputMessage="1" showErrorMessage="1" xr:uid="{809D1C7E-B8EB-475D-8777-900C063EB85F}">
          <x14:formula1>
            <xm:f>Lookups!$E$19:$E$23</xm:f>
          </x14:formula1>
          <xm:sqref>I70:I75</xm:sqref>
        </x14:dataValidation>
        <x14:dataValidation type="list" allowBlank="1" showInputMessage="1" showErrorMessage="1" xr:uid="{0AEDC6C5-BEB7-450E-BAF3-D3BDBEE817B3}">
          <x14:formula1>
            <xm:f>Lookups!$F$19:$F$24</xm:f>
          </x14:formula1>
          <xm:sqref>R70:R75</xm:sqref>
        </x14:dataValidation>
        <x14:dataValidation type="list" allowBlank="1" showInputMessage="1" showErrorMessage="1" xr:uid="{26376B94-0E5B-4640-8BEB-1B131C406C41}">
          <x14:formula1>
            <xm:f>Lookups!$I$70:$I$74</xm:f>
          </x14:formula1>
          <xm:sqref>AK141:AX149</xm:sqref>
        </x14:dataValidation>
        <x14:dataValidation type="list" allowBlank="1" showErrorMessage="1" xr:uid="{D06D671D-C317-431A-A403-7F1D339A9AC3}">
          <x14:formula1>
            <xm:f>Lookups!$B$78:$B$83</xm:f>
          </x14:formula1>
          <xm:sqref>A153:P154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EB7DC-99AE-46E3-8B69-C81F7B7D8037}">
  <sheetPr>
    <tabColor rgb="FFFFFF00"/>
  </sheetPr>
  <dimension ref="A1:S129"/>
  <sheetViews>
    <sheetView workbookViewId="0">
      <pane xSplit="1" ySplit="9" topLeftCell="B70" activePane="bottomRight" state="frozen"/>
      <selection pane="topRight" activeCell="J2" sqref="J2"/>
      <selection pane="bottomLeft" activeCell="J2" sqref="J2"/>
      <selection pane="bottomRight" activeCell="H86" sqref="H86"/>
    </sheetView>
  </sheetViews>
  <sheetFormatPr defaultRowHeight="15" x14ac:dyDescent="0.25"/>
  <cols>
    <col min="1" max="1" width="12.28515625" customWidth="1"/>
    <col min="2" max="4" width="12.7109375" customWidth="1"/>
    <col min="5" max="5" width="14.28515625" customWidth="1"/>
    <col min="6" max="12" width="12.7109375" customWidth="1"/>
    <col min="13" max="13" width="14.140625" bestFit="1" customWidth="1"/>
    <col min="14" max="15" width="12.42578125" customWidth="1"/>
  </cols>
  <sheetData>
    <row r="1" spans="1:19" x14ac:dyDescent="0.25">
      <c r="E1" s="39"/>
      <c r="F1" s="39"/>
      <c r="G1" s="39"/>
      <c r="H1" s="39"/>
      <c r="I1" s="39"/>
      <c r="S1" s="4" t="s">
        <v>1875</v>
      </c>
    </row>
    <row r="2" spans="1:19" x14ac:dyDescent="0.25">
      <c r="C2" s="33" t="s">
        <v>43</v>
      </c>
      <c r="S2" t="s">
        <v>1863</v>
      </c>
    </row>
    <row r="3" spans="1:19" x14ac:dyDescent="0.25">
      <c r="C3" s="10" t="s">
        <v>2188</v>
      </c>
      <c r="D3" s="31" t="s">
        <v>717</v>
      </c>
      <c r="S3" t="s">
        <v>408</v>
      </c>
    </row>
    <row r="4" spans="1:19" x14ac:dyDescent="0.25">
      <c r="C4" s="10" t="s">
        <v>718</v>
      </c>
      <c r="D4" s="31" t="s">
        <v>719</v>
      </c>
      <c r="S4" t="s">
        <v>126</v>
      </c>
    </row>
    <row r="5" spans="1:19" x14ac:dyDescent="0.25">
      <c r="C5" s="10" t="s">
        <v>1863</v>
      </c>
      <c r="D5" s="8" t="s">
        <v>2207</v>
      </c>
      <c r="S5" t="s">
        <v>605</v>
      </c>
    </row>
    <row r="6" spans="1:19" x14ac:dyDescent="0.25">
      <c r="C6" s="10" t="s">
        <v>720</v>
      </c>
      <c r="D6" s="31" t="s">
        <v>721</v>
      </c>
      <c r="S6" t="s">
        <v>1865</v>
      </c>
    </row>
    <row r="8" spans="1:19" ht="15.75" x14ac:dyDescent="0.25">
      <c r="A8" s="6" t="s">
        <v>44</v>
      </c>
      <c r="B8" s="6"/>
      <c r="C8" s="6"/>
      <c r="D8" s="6"/>
      <c r="E8" s="6"/>
      <c r="F8" s="6"/>
      <c r="G8" s="6"/>
      <c r="H8" s="6"/>
      <c r="I8" s="6"/>
      <c r="J8" s="6"/>
      <c r="K8" s="6"/>
      <c r="L8" s="6"/>
    </row>
    <row r="9" spans="1:19" s="4" customFormat="1" x14ac:dyDescent="0.25">
      <c r="A9" s="7" t="s">
        <v>45</v>
      </c>
      <c r="B9" s="7" t="s">
        <v>46</v>
      </c>
      <c r="C9" s="7" t="s">
        <v>47</v>
      </c>
      <c r="D9" s="7" t="s">
        <v>48</v>
      </c>
      <c r="E9" s="7" t="s">
        <v>49</v>
      </c>
      <c r="F9" s="7" t="s">
        <v>50</v>
      </c>
      <c r="G9" s="7" t="s">
        <v>51</v>
      </c>
      <c r="H9" s="7" t="s">
        <v>52</v>
      </c>
      <c r="I9" s="7" t="s">
        <v>53</v>
      </c>
      <c r="J9" s="7" t="s">
        <v>54</v>
      </c>
      <c r="K9" s="7" t="s">
        <v>55</v>
      </c>
      <c r="L9" s="7" t="s">
        <v>56</v>
      </c>
    </row>
    <row r="10" spans="1:19" x14ac:dyDescent="0.25">
      <c r="A10" t="s">
        <v>127</v>
      </c>
      <c r="G10" s="45">
        <v>5</v>
      </c>
      <c r="H10" s="5">
        <v>25</v>
      </c>
    </row>
    <row r="11" spans="1:19" x14ac:dyDescent="0.25">
      <c r="G11" s="45">
        <v>3</v>
      </c>
      <c r="H11" s="5">
        <v>20</v>
      </c>
    </row>
    <row r="13" spans="1:19" x14ac:dyDescent="0.25">
      <c r="A13" t="s">
        <v>132</v>
      </c>
      <c r="G13" s="5">
        <v>5</v>
      </c>
      <c r="H13" s="5">
        <v>20</v>
      </c>
    </row>
    <row r="14" spans="1:19" x14ac:dyDescent="0.25">
      <c r="G14" s="5">
        <v>3</v>
      </c>
      <c r="H14" s="5">
        <v>15</v>
      </c>
    </row>
    <row r="16" spans="1:19" x14ac:dyDescent="0.25">
      <c r="A16" t="s">
        <v>29</v>
      </c>
    </row>
    <row r="17" spans="1:15" x14ac:dyDescent="0.25">
      <c r="N17" s="2" t="s">
        <v>2179</v>
      </c>
      <c r="O17" s="2"/>
    </row>
    <row r="18" spans="1:15" x14ac:dyDescent="0.25">
      <c r="N18" s="144" t="s">
        <v>48</v>
      </c>
      <c r="O18" s="144" t="s">
        <v>49</v>
      </c>
    </row>
    <row r="19" spans="1:15" x14ac:dyDescent="0.25">
      <c r="A19" t="s">
        <v>2003</v>
      </c>
      <c r="B19" t="s">
        <v>1545</v>
      </c>
      <c r="C19">
        <v>1000</v>
      </c>
      <c r="D19">
        <v>8760</v>
      </c>
      <c r="E19" s="2" t="s">
        <v>2155</v>
      </c>
      <c r="F19" s="2" t="s">
        <v>2160</v>
      </c>
      <c r="N19" s="2" t="s">
        <v>2153</v>
      </c>
      <c r="O19" s="2" t="s">
        <v>2163</v>
      </c>
    </row>
    <row r="20" spans="1:15" x14ac:dyDescent="0.25">
      <c r="B20" t="s">
        <v>1569</v>
      </c>
      <c r="C20">
        <v>1000</v>
      </c>
      <c r="D20">
        <v>8760</v>
      </c>
      <c r="E20" s="2" t="s">
        <v>2156</v>
      </c>
      <c r="F20" s="2" t="s">
        <v>2161</v>
      </c>
      <c r="N20" s="2" t="s">
        <v>2154</v>
      </c>
      <c r="O20" s="2" t="s">
        <v>2164</v>
      </c>
    </row>
    <row r="21" spans="1:15" x14ac:dyDescent="0.25">
      <c r="B21" t="s">
        <v>1548</v>
      </c>
      <c r="C21">
        <v>1000</v>
      </c>
      <c r="D21">
        <v>8760</v>
      </c>
      <c r="E21" s="2" t="s">
        <v>2157</v>
      </c>
      <c r="F21" s="2" t="s">
        <v>2162</v>
      </c>
      <c r="N21" s="2" t="s">
        <v>2165</v>
      </c>
      <c r="O21" s="2"/>
    </row>
    <row r="22" spans="1:15" x14ac:dyDescent="0.25">
      <c r="B22" t="s">
        <v>1571</v>
      </c>
      <c r="C22">
        <v>1000</v>
      </c>
      <c r="D22">
        <v>8760</v>
      </c>
      <c r="E22" s="2" t="s">
        <v>2158</v>
      </c>
      <c r="F22" s="2" t="s">
        <v>2002</v>
      </c>
      <c r="N22" s="2" t="s">
        <v>2166</v>
      </c>
      <c r="O22" s="2"/>
    </row>
    <row r="23" spans="1:15" x14ac:dyDescent="0.25">
      <c r="B23" t="s">
        <v>1551</v>
      </c>
      <c r="C23">
        <v>500</v>
      </c>
      <c r="E23" s="2" t="s">
        <v>2159</v>
      </c>
      <c r="F23" s="2" t="s">
        <v>2163</v>
      </c>
      <c r="N23" s="2" t="s">
        <v>2167</v>
      </c>
      <c r="O23" s="2"/>
    </row>
    <row r="24" spans="1:15" x14ac:dyDescent="0.25">
      <c r="B24" t="s">
        <v>1573</v>
      </c>
      <c r="C24">
        <v>500</v>
      </c>
      <c r="E24" s="2"/>
      <c r="F24" s="143" t="s">
        <v>2164</v>
      </c>
      <c r="N24" s="2" t="s">
        <v>2168</v>
      </c>
      <c r="O24" s="2"/>
    </row>
    <row r="25" spans="1:15" x14ac:dyDescent="0.25">
      <c r="B25" t="s">
        <v>1554</v>
      </c>
      <c r="C25">
        <v>500</v>
      </c>
      <c r="D25">
        <v>8760</v>
      </c>
      <c r="N25" s="2" t="s">
        <v>2164</v>
      </c>
      <c r="O25" s="2"/>
    </row>
    <row r="26" spans="1:15" x14ac:dyDescent="0.25">
      <c r="B26" t="s">
        <v>1575</v>
      </c>
      <c r="C26">
        <v>500</v>
      </c>
      <c r="D26">
        <v>8760</v>
      </c>
    </row>
    <row r="27" spans="1:15" x14ac:dyDescent="0.25">
      <c r="B27" t="s">
        <v>1557</v>
      </c>
      <c r="C27">
        <v>1000</v>
      </c>
      <c r="D27">
        <v>8760</v>
      </c>
    </row>
    <row r="28" spans="1:15" x14ac:dyDescent="0.25">
      <c r="B28" t="s">
        <v>1577</v>
      </c>
      <c r="C28">
        <v>1000</v>
      </c>
      <c r="D28">
        <v>8760</v>
      </c>
    </row>
    <row r="29" spans="1:15" x14ac:dyDescent="0.25">
      <c r="B29" t="s">
        <v>1560</v>
      </c>
      <c r="C29">
        <v>500</v>
      </c>
    </row>
    <row r="30" spans="1:15" x14ac:dyDescent="0.25">
      <c r="B30" t="s">
        <v>1579</v>
      </c>
      <c r="C30">
        <v>500</v>
      </c>
    </row>
    <row r="31" spans="1:15" x14ac:dyDescent="0.25">
      <c r="B31" t="s">
        <v>1563</v>
      </c>
      <c r="C31">
        <v>1000</v>
      </c>
      <c r="D31">
        <v>8760</v>
      </c>
    </row>
    <row r="32" spans="1:15" x14ac:dyDescent="0.25">
      <c r="B32" t="s">
        <v>1581</v>
      </c>
      <c r="C32">
        <v>1000</v>
      </c>
      <c r="D32">
        <v>8760</v>
      </c>
    </row>
    <row r="33" spans="1:4" x14ac:dyDescent="0.25">
      <c r="B33" t="s">
        <v>1566</v>
      </c>
      <c r="C33">
        <v>500</v>
      </c>
    </row>
    <row r="34" spans="1:4" x14ac:dyDescent="0.25">
      <c r="B34" t="s">
        <v>1583</v>
      </c>
      <c r="C34">
        <v>500</v>
      </c>
    </row>
    <row r="35" spans="1:4" x14ac:dyDescent="0.25">
      <c r="B35" t="s">
        <v>1585</v>
      </c>
      <c r="C35">
        <v>1000</v>
      </c>
      <c r="D35">
        <v>8760</v>
      </c>
    </row>
    <row r="36" spans="1:4" x14ac:dyDescent="0.25">
      <c r="B36" t="s">
        <v>1591</v>
      </c>
      <c r="C36">
        <v>1000</v>
      </c>
      <c r="D36">
        <v>8760</v>
      </c>
    </row>
    <row r="37" spans="1:4" x14ac:dyDescent="0.25">
      <c r="B37" t="s">
        <v>1588</v>
      </c>
      <c r="C37">
        <v>500</v>
      </c>
    </row>
    <row r="38" spans="1:4" x14ac:dyDescent="0.25">
      <c r="B38" t="s">
        <v>1593</v>
      </c>
      <c r="C38">
        <v>500</v>
      </c>
    </row>
    <row r="40" spans="1:4" x14ac:dyDescent="0.25">
      <c r="A40" t="s">
        <v>2007</v>
      </c>
    </row>
    <row r="43" spans="1:4" x14ac:dyDescent="0.25">
      <c r="A43" t="s">
        <v>2015</v>
      </c>
    </row>
    <row r="50" spans="1:5" x14ac:dyDescent="0.25">
      <c r="A50" t="s">
        <v>31</v>
      </c>
    </row>
    <row r="53" spans="1:5" x14ac:dyDescent="0.25">
      <c r="A53" t="s">
        <v>2074</v>
      </c>
    </row>
    <row r="56" spans="1:5" x14ac:dyDescent="0.25">
      <c r="A56" t="s">
        <v>2075</v>
      </c>
      <c r="C56" t="s">
        <v>2056</v>
      </c>
      <c r="D56" t="s">
        <v>2056</v>
      </c>
      <c r="E56" t="s">
        <v>2056</v>
      </c>
    </row>
    <row r="59" spans="1:5" x14ac:dyDescent="0.25">
      <c r="A59" t="s">
        <v>2076</v>
      </c>
    </row>
    <row r="62" spans="1:5" x14ac:dyDescent="0.25">
      <c r="A62" t="s">
        <v>2084</v>
      </c>
      <c r="C62" t="s">
        <v>2169</v>
      </c>
    </row>
    <row r="63" spans="1:5" x14ac:dyDescent="0.25">
      <c r="C63" t="s">
        <v>2170</v>
      </c>
    </row>
    <row r="64" spans="1:5" x14ac:dyDescent="0.25">
      <c r="C64" t="s">
        <v>2171</v>
      </c>
    </row>
    <row r="65" spans="1:9" x14ac:dyDescent="0.25">
      <c r="C65" t="s">
        <v>2172</v>
      </c>
    </row>
    <row r="66" spans="1:9" x14ac:dyDescent="0.25">
      <c r="C66" t="s">
        <v>2173</v>
      </c>
    </row>
    <row r="67" spans="1:9" x14ac:dyDescent="0.25">
      <c r="C67" t="s">
        <v>2174</v>
      </c>
    </row>
    <row r="68" spans="1:9" x14ac:dyDescent="0.25">
      <c r="C68" t="s">
        <v>2175</v>
      </c>
    </row>
    <row r="70" spans="1:9" x14ac:dyDescent="0.25">
      <c r="A70" t="s">
        <v>2098</v>
      </c>
      <c r="C70" t="s">
        <v>2169</v>
      </c>
      <c r="I70" t="s">
        <v>2232</v>
      </c>
    </row>
    <row r="71" spans="1:9" x14ac:dyDescent="0.25">
      <c r="C71" t="s">
        <v>2170</v>
      </c>
      <c r="I71" t="s">
        <v>2233</v>
      </c>
    </row>
    <row r="72" spans="1:9" x14ac:dyDescent="0.25">
      <c r="C72" t="s">
        <v>2171</v>
      </c>
      <c r="I72" t="s">
        <v>2230</v>
      </c>
    </row>
    <row r="73" spans="1:9" x14ac:dyDescent="0.25">
      <c r="C73" t="s">
        <v>2172</v>
      </c>
      <c r="I73" t="s">
        <v>2234</v>
      </c>
    </row>
    <row r="74" spans="1:9" x14ac:dyDescent="0.25">
      <c r="C74" t="s">
        <v>2173</v>
      </c>
      <c r="I74" t="s">
        <v>2231</v>
      </c>
    </row>
    <row r="75" spans="1:9" x14ac:dyDescent="0.25">
      <c r="C75" t="s">
        <v>2174</v>
      </c>
    </row>
    <row r="76" spans="1:9" x14ac:dyDescent="0.25">
      <c r="C76" t="s">
        <v>2175</v>
      </c>
    </row>
    <row r="78" spans="1:9" x14ac:dyDescent="0.25">
      <c r="A78" t="s">
        <v>37</v>
      </c>
      <c r="B78" t="s">
        <v>2170</v>
      </c>
    </row>
    <row r="79" spans="1:9" x14ac:dyDescent="0.25">
      <c r="B79" t="s">
        <v>2171</v>
      </c>
    </row>
    <row r="80" spans="1:9" x14ac:dyDescent="0.25">
      <c r="B80" t="s">
        <v>2172</v>
      </c>
    </row>
    <row r="81" spans="1:2" x14ac:dyDescent="0.25">
      <c r="B81" t="s">
        <v>2173</v>
      </c>
    </row>
    <row r="82" spans="1:2" x14ac:dyDescent="0.25">
      <c r="B82" t="s">
        <v>2174</v>
      </c>
    </row>
    <row r="83" spans="1:2" x14ac:dyDescent="0.25">
      <c r="B83" t="s">
        <v>2175</v>
      </c>
    </row>
    <row r="86" spans="1:2" x14ac:dyDescent="0.25">
      <c r="A86" t="s">
        <v>2108</v>
      </c>
    </row>
    <row r="89" spans="1:2" x14ac:dyDescent="0.25">
      <c r="A89" t="s">
        <v>2111</v>
      </c>
    </row>
    <row r="92" spans="1:2" x14ac:dyDescent="0.25">
      <c r="A92" t="s">
        <v>2119</v>
      </c>
      <c r="B92" t="s">
        <v>2180</v>
      </c>
    </row>
    <row r="93" spans="1:2" x14ac:dyDescent="0.25">
      <c r="B93" t="s">
        <v>2181</v>
      </c>
    </row>
    <row r="94" spans="1:2" x14ac:dyDescent="0.25">
      <c r="B94" t="s">
        <v>2182</v>
      </c>
    </row>
    <row r="95" spans="1:2" x14ac:dyDescent="0.25">
      <c r="B95" t="s">
        <v>2164</v>
      </c>
    </row>
    <row r="97" spans="1:5" x14ac:dyDescent="0.25">
      <c r="A97" t="s">
        <v>2132</v>
      </c>
    </row>
    <row r="100" spans="1:5" x14ac:dyDescent="0.25">
      <c r="A100" t="s">
        <v>2138</v>
      </c>
    </row>
    <row r="104" spans="1:5" x14ac:dyDescent="0.25">
      <c r="A104" s="46" t="s">
        <v>59</v>
      </c>
      <c r="B104" s="44"/>
      <c r="C104" s="44"/>
      <c r="D104" s="44"/>
      <c r="E104" s="44"/>
    </row>
    <row r="105" spans="1:5" x14ac:dyDescent="0.25">
      <c r="A105" s="4" t="s">
        <v>45</v>
      </c>
      <c r="B105" s="4" t="s">
        <v>60</v>
      </c>
      <c r="C105" s="4" t="s">
        <v>61</v>
      </c>
      <c r="D105" s="4" t="s">
        <v>2191</v>
      </c>
    </row>
    <row r="106" spans="1:5" x14ac:dyDescent="0.25">
      <c r="A106" t="s">
        <v>127</v>
      </c>
      <c r="B106" t="b" cm="1">
        <f t="array" ref="B106">SUMPRODUCT(--(Agribusiness!$A$26:$AX$27&lt;&gt;""))=0</f>
        <v>1</v>
      </c>
      <c r="C106" t="str">
        <f>IF(B106=FALSE,"Yes","Not Started")</f>
        <v>Not Started</v>
      </c>
    </row>
    <row r="107" spans="1:5" x14ac:dyDescent="0.25">
      <c r="A107" t="s">
        <v>132</v>
      </c>
      <c r="B107" t="b" cm="1">
        <f t="array" ref="B107">SUMPRODUCT(--(Agribusiness!$A$37:$AS$46&lt;&gt;""))=0</f>
        <v>1</v>
      </c>
      <c r="C107" t="str">
        <f t="shared" ref="C107:C129" si="0">IF(B107=FALSE,"Yes","Not Started")</f>
        <v>Not Started</v>
      </c>
    </row>
    <row r="108" spans="1:5" x14ac:dyDescent="0.25">
      <c r="A108" t="s">
        <v>29</v>
      </c>
      <c r="B108" t="b" cm="1">
        <f t="array" ref="B108">SUMPRODUCT(--(Agribusiness!$A$56:$Z$65&lt;&gt;""))=0</f>
        <v>1</v>
      </c>
      <c r="C108" t="str">
        <f t="shared" si="0"/>
        <v>Not Started</v>
      </c>
    </row>
    <row r="109" spans="1:5" x14ac:dyDescent="0.25">
      <c r="A109" t="s">
        <v>2003</v>
      </c>
      <c r="B109" t="b" cm="1">
        <f t="array" ref="B109">SUMPRODUCT(--(Agribusiness!$A$71:$AP$75&lt;&gt;""))=0</f>
        <v>1</v>
      </c>
      <c r="C109" t="str">
        <f t="shared" si="0"/>
        <v>Not Started</v>
      </c>
      <c r="D109" t="s">
        <v>2183</v>
      </c>
    </row>
    <row r="110" spans="1:5" x14ac:dyDescent="0.25">
      <c r="A110" t="s">
        <v>2007</v>
      </c>
      <c r="B110" t="b">
        <f>IF(AND(Agribusiness!$A$79=FALSE,Agribusiness!$M$79=FALSE,Agribusiness!$Y$79=FALSE,Agribusiness!$AL$79=FALSE),TRUE,FALSE)</f>
        <v>1</v>
      </c>
      <c r="C110" t="str">
        <f t="shared" si="0"/>
        <v>Not Started</v>
      </c>
      <c r="D110" t="s">
        <v>2184</v>
      </c>
    </row>
    <row r="111" spans="1:5" x14ac:dyDescent="0.25">
      <c r="A111" t="s">
        <v>2015</v>
      </c>
      <c r="B111" t="b" cm="1">
        <f t="array" ref="B111">SUMPRODUCT(--(Agribusiness!$A$86:$AX$88&lt;&gt;""))=0</f>
        <v>1</v>
      </c>
      <c r="C111" t="str">
        <f t="shared" si="0"/>
        <v>Not Started</v>
      </c>
      <c r="D111" t="s">
        <v>2185</v>
      </c>
    </row>
    <row r="112" spans="1:5" x14ac:dyDescent="0.25">
      <c r="A112" t="s">
        <v>2189</v>
      </c>
      <c r="B112" t="b">
        <f>IF(AND(B109,B110),TRUE,FALSE)</f>
        <v>1</v>
      </c>
      <c r="C112" t="str">
        <f t="shared" si="0"/>
        <v>Not Started</v>
      </c>
    </row>
    <row r="113" spans="1:4" x14ac:dyDescent="0.25">
      <c r="A113" t="s">
        <v>2190</v>
      </c>
      <c r="B113" t="b">
        <f>IF(AND(B109,B111),TRUE,FALSE)</f>
        <v>1</v>
      </c>
      <c r="C113" t="str">
        <f t="shared" si="0"/>
        <v>Not Started</v>
      </c>
    </row>
    <row r="114" spans="1:4" x14ac:dyDescent="0.25">
      <c r="A114" t="s">
        <v>31</v>
      </c>
      <c r="B114" t="b" cm="1">
        <f t="array" ref="B114">SUMPRODUCT(--(Agribusiness!$A$92:$AX$93&lt;&gt;""))=0</f>
        <v>1</v>
      </c>
      <c r="C114" t="str">
        <f t="shared" si="0"/>
        <v>Not Started</v>
      </c>
    </row>
    <row r="115" spans="1:4" x14ac:dyDescent="0.25">
      <c r="A115" t="s">
        <v>2074</v>
      </c>
      <c r="B115" t="b" cm="1">
        <f t="array" ref="B115">SUMPRODUCT(--(Agribusiness!$A$99:$AX$101&lt;&gt;""))=0</f>
        <v>1</v>
      </c>
      <c r="C115" t="str">
        <f t="shared" si="0"/>
        <v>Not Started</v>
      </c>
      <c r="D115" t="s">
        <v>2186</v>
      </c>
    </row>
    <row r="116" spans="1:4" x14ac:dyDescent="0.25">
      <c r="A116" t="s">
        <v>2075</v>
      </c>
      <c r="B116" t="b" cm="1">
        <f t="array" ref="B116">AND(SUMPRODUCT(--(Agribusiness!AE109:AX122&lt;&gt;""))=0, SUMPRODUCT(--(Agribusiness!W109:W120&lt;&gt;""))=0, SUMPRODUCT(--(Agribusiness!P109:P120&lt;&gt;""))=0, SUMPRODUCT(--(Agribusiness!G109:G120&lt;&gt;""))=0, SUMPRODUCT(--(Agribusiness!K109:K110&lt;&gt;""))=0, SUMPRODUCT(--(Agribusiness!K113:K114&lt;&gt;""))=0, SUMPRODUCT(--(Agribusiness!K117:K118&lt;&gt;""))=0, SUMPRODUCT(--(Agribusiness!AA111:AD111&lt;&gt;""))=0, SUMPRODUCT(--(Agribusiness!AA115:AD115&lt;&gt;""))=0, SUMPRODUCT(--(Agribusiness!AA119:AD119&lt;&gt;""))=0)</f>
        <v>1</v>
      </c>
      <c r="C116" t="str">
        <f t="shared" si="0"/>
        <v>Not Started</v>
      </c>
      <c r="D116" t="s">
        <v>2186</v>
      </c>
    </row>
    <row r="117" spans="1:4" x14ac:dyDescent="0.25">
      <c r="A117" t="s">
        <v>1867</v>
      </c>
      <c r="B117" t="b">
        <f>IF(AND(B116,B115),TRUE,FALSE)</f>
        <v>1</v>
      </c>
      <c r="C117" t="str">
        <f t="shared" si="0"/>
        <v>Not Started</v>
      </c>
    </row>
    <row r="118" spans="1:4" x14ac:dyDescent="0.25">
      <c r="A118" t="s">
        <v>2076</v>
      </c>
      <c r="B118" t="b" cm="1">
        <f t="array" ref="B118">SUMPRODUCT(--(Agribusiness!$A$128:$AX$129&lt;&gt;""))=0</f>
        <v>1</v>
      </c>
      <c r="C118" t="str">
        <f t="shared" si="0"/>
        <v>Not Started</v>
      </c>
      <c r="D118" t="s">
        <v>2187</v>
      </c>
    </row>
    <row r="119" spans="1:4" x14ac:dyDescent="0.25">
      <c r="A119" t="s">
        <v>2084</v>
      </c>
      <c r="B119" t="b" cm="1">
        <f t="array" ref="B119">SUMPRODUCT(--(Agribusiness!$A$135:$AX$136&lt;&gt;""))=0</f>
        <v>1</v>
      </c>
      <c r="C119" t="str">
        <f t="shared" si="0"/>
        <v>Not Started</v>
      </c>
      <c r="D119" t="s">
        <v>2187</v>
      </c>
    </row>
    <row r="120" spans="1:4" x14ac:dyDescent="0.25">
      <c r="A120" t="s">
        <v>2098</v>
      </c>
      <c r="B120" t="b" cm="1">
        <f t="array" ref="B120">SUMPRODUCT(--(Agribusiness!$A$146:$AX$149&lt;&gt;""))=0</f>
        <v>1</v>
      </c>
      <c r="C120" t="str">
        <f t="shared" si="0"/>
        <v>Not Started</v>
      </c>
      <c r="D120" t="s">
        <v>2187</v>
      </c>
    </row>
    <row r="121" spans="1:4" x14ac:dyDescent="0.25">
      <c r="A121" t="s">
        <v>1868</v>
      </c>
      <c r="B121" t="b">
        <f>IF(AND(B120,B119,B118),TRUE,FALSE)</f>
        <v>1</v>
      </c>
      <c r="C121" t="str">
        <f t="shared" si="0"/>
        <v>Not Started</v>
      </c>
    </row>
    <row r="122" spans="1:4" x14ac:dyDescent="0.25">
      <c r="A122" t="s">
        <v>37</v>
      </c>
      <c r="B122" t="b" cm="1">
        <f t="array" ref="B122">SUMPRODUCT(--(Agribusiness!$A$153:$AX$154&lt;&gt;""))=0</f>
        <v>1</v>
      </c>
      <c r="C122" t="str">
        <f t="shared" si="0"/>
        <v>Not Started</v>
      </c>
    </row>
    <row r="123" spans="1:4" x14ac:dyDescent="0.25">
      <c r="A123" t="s">
        <v>2108</v>
      </c>
      <c r="B123" t="b" cm="1">
        <f t="array" ref="B123">SUMPRODUCT(--(Agribusiness!$A$160:$AX$161&lt;&gt;""))=0</f>
        <v>1</v>
      </c>
      <c r="C123" t="str">
        <f t="shared" si="0"/>
        <v>Not Started</v>
      </c>
      <c r="D123" t="s">
        <v>2186</v>
      </c>
    </row>
    <row r="124" spans="1:4" x14ac:dyDescent="0.25">
      <c r="A124" t="s">
        <v>2111</v>
      </c>
      <c r="B124" t="b">
        <f>IF(AND(Agribusiness!$A$165=FALSE,Agribusiness!$M$165=FALSE,Agribusiness!$Y$165=FALSE,Agribusiness!$AL$165=FALSE),TRUE,FALSE)</f>
        <v>1</v>
      </c>
      <c r="C124" t="str">
        <f t="shared" si="0"/>
        <v>Not Started</v>
      </c>
      <c r="D124" t="s">
        <v>2186</v>
      </c>
    </row>
    <row r="125" spans="1:4" x14ac:dyDescent="0.25">
      <c r="A125" t="s">
        <v>1869</v>
      </c>
      <c r="B125" t="b">
        <f>IF(AND(B124,B123),TRUE,FALSE)</f>
        <v>1</v>
      </c>
      <c r="C125" t="str">
        <f t="shared" si="0"/>
        <v>Not Started</v>
      </c>
    </row>
    <row r="126" spans="1:4" x14ac:dyDescent="0.25">
      <c r="A126" t="s">
        <v>2119</v>
      </c>
      <c r="B126" t="b" cm="1">
        <f t="array" ref="B126">SUMPRODUCT(--(Agribusiness!$A$171:$AX$173&lt;&gt;""))=0</f>
        <v>1</v>
      </c>
      <c r="C126" t="str">
        <f t="shared" si="0"/>
        <v>Not Started</v>
      </c>
      <c r="D126" t="s">
        <v>2187</v>
      </c>
    </row>
    <row r="127" spans="1:4" x14ac:dyDescent="0.25">
      <c r="A127" t="s">
        <v>2132</v>
      </c>
      <c r="B127" t="b" cm="1">
        <f t="array" ref="B127">SUMPRODUCT(--(Agribusiness!$A$177:$AX$179&lt;&gt;""))=0</f>
        <v>1</v>
      </c>
      <c r="C127" t="str">
        <f t="shared" si="0"/>
        <v>Not Started</v>
      </c>
      <c r="D127" t="s">
        <v>2187</v>
      </c>
    </row>
    <row r="128" spans="1:4" x14ac:dyDescent="0.25">
      <c r="A128" t="s">
        <v>2138</v>
      </c>
      <c r="B128" t="b" cm="1">
        <f t="array" ref="B128">SUMPRODUCT(--(Agribusiness!$K$184:$AX$187&lt;&gt;""))=0</f>
        <v>1</v>
      </c>
      <c r="C128" t="str">
        <f t="shared" si="0"/>
        <v>Not Started</v>
      </c>
      <c r="D128" t="s">
        <v>2187</v>
      </c>
    </row>
    <row r="129" spans="1:3" x14ac:dyDescent="0.25">
      <c r="A129" t="s">
        <v>1870</v>
      </c>
      <c r="B129" t="b">
        <f>IF(AND(B128,B127,B126),TRUE,FALSE)</f>
        <v>1</v>
      </c>
      <c r="C129" t="str">
        <f t="shared" si="0"/>
        <v>Not Started</v>
      </c>
    </row>
  </sheetData>
  <sheetProtection algorithmName="SHA-512" hashValue="LcYO7Wj4jBSSa4AqB/qQFXt2W0EiL9SxlV3jJi0/OuceEleWthTMMZPv1wKx6++Hb4J5m+jeltlsK4b5RGr42w==" saltValue="GxGaPJQiikUCDFfrXvenHg=="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F2EB2-5B56-42DA-8EFA-D9F5F6002A00}">
  <sheetPr codeName="Sheet2">
    <tabColor rgb="FFFFFF00"/>
  </sheetPr>
  <dimension ref="A1:AE741"/>
  <sheetViews>
    <sheetView zoomScale="90" zoomScaleNormal="90" workbookViewId="0">
      <pane xSplit="7" ySplit="2" topLeftCell="H3" activePane="bottomRight" state="frozen"/>
      <selection pane="topRight" activeCell="J2" sqref="J2"/>
      <selection pane="bottomLeft" activeCell="J2" sqref="J2"/>
      <selection pane="bottomRight" activeCell="H19" sqref="H19"/>
    </sheetView>
  </sheetViews>
  <sheetFormatPr defaultRowHeight="15" x14ac:dyDescent="0.25"/>
  <cols>
    <col min="4" max="4" width="12" bestFit="1" customWidth="1"/>
    <col min="5" max="5" width="12" customWidth="1"/>
    <col min="6" max="6" width="14.85546875" bestFit="1" customWidth="1"/>
    <col min="7" max="7" width="71.7109375" style="3" customWidth="1"/>
    <col min="8" max="8" width="62.85546875" customWidth="1"/>
    <col min="9" max="9" width="15.5703125" style="9" customWidth="1"/>
    <col min="10" max="10" width="17.28515625" style="10" customWidth="1"/>
    <col min="11" max="11" width="15.5703125" style="9" customWidth="1"/>
    <col min="12" max="12" width="17.28515625" style="10" customWidth="1"/>
    <col min="13" max="13" width="14.5703125" style="9" customWidth="1"/>
    <col min="14" max="14" width="20" style="10" customWidth="1"/>
    <col min="15" max="17" width="10.7109375" style="52" customWidth="1"/>
    <col min="18" max="20" width="10.7109375" style="10" hidden="1" customWidth="1"/>
    <col min="21" max="22" width="14.140625" style="10" hidden="1" customWidth="1"/>
    <col min="23" max="23" width="13.140625" style="10" hidden="1" customWidth="1"/>
    <col min="24" max="24" width="23.28515625" style="10" hidden="1" customWidth="1"/>
    <col min="25" max="25" width="12.5703125" style="10" customWidth="1"/>
    <col min="26" max="26" width="13.140625" style="10" customWidth="1"/>
    <col min="27" max="27" width="23.140625" style="48" customWidth="1"/>
    <col min="28" max="28" width="15.7109375" style="48" customWidth="1"/>
    <col min="29" max="29" width="13.85546875" style="11" customWidth="1"/>
  </cols>
  <sheetData>
    <row r="1" spans="1:30" x14ac:dyDescent="0.25">
      <c r="D1" s="34" t="str">
        <f>VLOOKUP('Measure Codes (Recommended)'!C6,Lookups!$C$3:$D$6,2,FALSE)</f>
        <v>Ag</v>
      </c>
      <c r="E1" s="11"/>
      <c r="F1" s="11"/>
      <c r="G1" s="12"/>
      <c r="H1" s="13"/>
      <c r="J1" s="9"/>
      <c r="L1" s="9"/>
      <c r="R1" s="8"/>
      <c r="S1" s="8"/>
      <c r="T1" s="8"/>
      <c r="U1" s="8"/>
      <c r="V1" s="8"/>
      <c r="W1" s="8"/>
      <c r="X1" s="8"/>
      <c r="Y1" s="8"/>
      <c r="Z1" s="8"/>
      <c r="AA1" s="48" t="s">
        <v>1866</v>
      </c>
    </row>
    <row r="2" spans="1:30" ht="60" x14ac:dyDescent="0.25">
      <c r="A2" s="53" t="s">
        <v>1820</v>
      </c>
      <c r="B2" s="53" t="s">
        <v>1821</v>
      </c>
      <c r="C2" s="53" t="s">
        <v>1822</v>
      </c>
      <c r="D2" s="14" t="s">
        <v>62</v>
      </c>
      <c r="E2" s="14" t="s">
        <v>722</v>
      </c>
      <c r="F2" s="14" t="s">
        <v>723</v>
      </c>
      <c r="G2" s="15" t="s">
        <v>63</v>
      </c>
      <c r="H2" s="16" t="s">
        <v>64</v>
      </c>
      <c r="I2" s="17" t="s">
        <v>1814</v>
      </c>
      <c r="J2" s="18" t="s">
        <v>1815</v>
      </c>
      <c r="K2" s="17" t="s">
        <v>1816</v>
      </c>
      <c r="L2" s="18" t="s">
        <v>1817</v>
      </c>
      <c r="M2" s="17" t="s">
        <v>1818</v>
      </c>
      <c r="N2" s="18" t="s">
        <v>1819</v>
      </c>
      <c r="O2" s="53" t="s">
        <v>1820</v>
      </c>
      <c r="P2" s="53" t="s">
        <v>1821</v>
      </c>
      <c r="Q2" s="53" t="s">
        <v>1822</v>
      </c>
      <c r="R2" s="17" t="s">
        <v>1823</v>
      </c>
      <c r="S2" s="17" t="s">
        <v>1824</v>
      </c>
      <c r="T2" s="17" t="s">
        <v>1825</v>
      </c>
      <c r="U2" s="17" t="s">
        <v>1826</v>
      </c>
      <c r="V2" s="17" t="s">
        <v>1827</v>
      </c>
      <c r="W2" s="17" t="s">
        <v>1828</v>
      </c>
      <c r="X2" s="17" t="s">
        <v>65</v>
      </c>
      <c r="Y2" s="17" t="s">
        <v>66</v>
      </c>
      <c r="Z2" s="17" t="s">
        <v>67</v>
      </c>
      <c r="AA2" s="57" t="s">
        <v>68</v>
      </c>
      <c r="AB2" s="57" t="s">
        <v>69</v>
      </c>
      <c r="AC2" s="57" t="s">
        <v>1859</v>
      </c>
      <c r="AD2" s="57" t="s">
        <v>1860</v>
      </c>
    </row>
    <row r="3" spans="1:30" x14ac:dyDescent="0.25">
      <c r="A3" s="52"/>
      <c r="B3" s="52"/>
      <c r="C3" s="52"/>
      <c r="G3" s="19" t="s">
        <v>70</v>
      </c>
      <c r="H3" s="20" t="s">
        <v>70</v>
      </c>
      <c r="I3" s="21"/>
      <c r="J3" s="9"/>
      <c r="K3" s="21"/>
      <c r="L3" s="9"/>
      <c r="M3" s="21"/>
      <c r="N3" s="9"/>
      <c r="R3" s="9"/>
      <c r="S3" s="9"/>
      <c r="T3" s="9"/>
      <c r="U3" s="22"/>
      <c r="V3" s="22"/>
      <c r="W3" s="22"/>
      <c r="X3" s="22"/>
      <c r="Y3" s="23"/>
      <c r="Z3" s="23"/>
      <c r="AC3" s="11" t="s">
        <v>126</v>
      </c>
    </row>
    <row r="4" spans="1:30" x14ac:dyDescent="0.25">
      <c r="A4" s="52">
        <v>3760</v>
      </c>
      <c r="B4" s="52">
        <v>3760</v>
      </c>
      <c r="C4" s="52">
        <v>3760</v>
      </c>
      <c r="D4" t="s">
        <v>71</v>
      </c>
      <c r="E4" t="s">
        <v>91</v>
      </c>
      <c r="F4" t="s">
        <v>91</v>
      </c>
      <c r="G4" s="3" t="s">
        <v>72</v>
      </c>
      <c r="H4" s="20" t="s">
        <v>724</v>
      </c>
      <c r="I4" s="21">
        <v>5</v>
      </c>
      <c r="J4" s="10" t="s">
        <v>73</v>
      </c>
      <c r="K4" s="21">
        <v>5</v>
      </c>
      <c r="L4" s="10" t="s">
        <v>73</v>
      </c>
      <c r="M4" s="21" t="s">
        <v>36</v>
      </c>
      <c r="N4" s="10" t="s">
        <v>73</v>
      </c>
      <c r="O4" s="52">
        <v>3760</v>
      </c>
      <c r="P4" s="52">
        <v>3760</v>
      </c>
      <c r="Q4" s="52">
        <v>3760</v>
      </c>
      <c r="R4" s="10" t="s">
        <v>57</v>
      </c>
      <c r="S4" s="10" t="s">
        <v>57</v>
      </c>
      <c r="T4" s="10" t="s">
        <v>57</v>
      </c>
      <c r="U4" s="22">
        <v>1</v>
      </c>
      <c r="V4" s="22">
        <v>1</v>
      </c>
      <c r="W4" s="22">
        <v>1</v>
      </c>
      <c r="X4" s="22" t="s">
        <v>57</v>
      </c>
      <c r="Y4" s="22" t="s">
        <v>57</v>
      </c>
      <c r="Z4" s="22" t="s">
        <v>74</v>
      </c>
      <c r="AC4" s="11" t="s">
        <v>126</v>
      </c>
      <c r="AD4">
        <v>12</v>
      </c>
    </row>
    <row r="5" spans="1:30" x14ac:dyDescent="0.25">
      <c r="A5" s="52">
        <v>4793</v>
      </c>
      <c r="B5" s="52">
        <v>4793</v>
      </c>
      <c r="C5" s="52">
        <v>4793</v>
      </c>
      <c r="D5" t="s">
        <v>75</v>
      </c>
      <c r="E5" t="s">
        <v>91</v>
      </c>
      <c r="F5" t="s">
        <v>91</v>
      </c>
      <c r="G5" s="3" t="s">
        <v>76</v>
      </c>
      <c r="H5" s="20" t="s">
        <v>725</v>
      </c>
      <c r="I5" s="21">
        <v>5</v>
      </c>
      <c r="J5" s="10" t="s">
        <v>73</v>
      </c>
      <c r="K5" s="21">
        <v>5</v>
      </c>
      <c r="L5" s="10" t="s">
        <v>73</v>
      </c>
      <c r="M5" s="21" t="s">
        <v>36</v>
      </c>
      <c r="N5" s="10" t="s">
        <v>73</v>
      </c>
      <c r="O5" s="52">
        <v>4793</v>
      </c>
      <c r="P5" s="52">
        <v>4793</v>
      </c>
      <c r="Q5" s="52">
        <v>4793</v>
      </c>
      <c r="R5" s="10" t="s">
        <v>57</v>
      </c>
      <c r="S5" s="10" t="s">
        <v>57</v>
      </c>
      <c r="T5" s="10" t="s">
        <v>57</v>
      </c>
      <c r="U5" s="22">
        <v>1</v>
      </c>
      <c r="V5" s="22">
        <v>1</v>
      </c>
      <c r="W5" s="22">
        <v>1</v>
      </c>
      <c r="X5" s="22" t="s">
        <v>57</v>
      </c>
      <c r="Y5" s="22" t="s">
        <v>57</v>
      </c>
      <c r="Z5" s="22" t="s">
        <v>74</v>
      </c>
      <c r="AC5" s="11" t="s">
        <v>126</v>
      </c>
      <c r="AD5">
        <v>12</v>
      </c>
    </row>
    <row r="6" spans="1:30" x14ac:dyDescent="0.25">
      <c r="A6" s="52">
        <v>3111</v>
      </c>
      <c r="B6" s="52">
        <v>3111</v>
      </c>
      <c r="C6" s="52">
        <v>3111</v>
      </c>
      <c r="D6" t="s">
        <v>11</v>
      </c>
      <c r="E6" t="s">
        <v>91</v>
      </c>
      <c r="F6" t="s">
        <v>91</v>
      </c>
      <c r="G6" s="3" t="s">
        <v>77</v>
      </c>
      <c r="H6" s="20" t="s">
        <v>726</v>
      </c>
      <c r="I6" s="21">
        <v>18</v>
      </c>
      <c r="J6" s="10" t="s">
        <v>73</v>
      </c>
      <c r="K6" s="21">
        <v>18</v>
      </c>
      <c r="L6" s="10" t="s">
        <v>73</v>
      </c>
      <c r="M6" s="21" t="s">
        <v>36</v>
      </c>
      <c r="N6" s="10" t="s">
        <v>73</v>
      </c>
      <c r="O6" s="52">
        <v>3111</v>
      </c>
      <c r="P6" s="52">
        <v>3111</v>
      </c>
      <c r="Q6" s="52">
        <v>3111</v>
      </c>
      <c r="R6" s="10" t="s">
        <v>57</v>
      </c>
      <c r="S6" s="10" t="s">
        <v>57</v>
      </c>
      <c r="T6" s="10" t="s">
        <v>57</v>
      </c>
      <c r="U6" s="22">
        <v>1</v>
      </c>
      <c r="V6" s="22">
        <v>1</v>
      </c>
      <c r="W6" s="22">
        <v>1</v>
      </c>
      <c r="X6" s="22" t="s">
        <v>57</v>
      </c>
      <c r="Y6" s="22" t="s">
        <v>57</v>
      </c>
      <c r="Z6" s="22" t="s">
        <v>74</v>
      </c>
      <c r="AC6" s="11" t="s">
        <v>126</v>
      </c>
      <c r="AD6">
        <v>12</v>
      </c>
    </row>
    <row r="7" spans="1:30" x14ac:dyDescent="0.25">
      <c r="A7" s="52">
        <v>3400</v>
      </c>
      <c r="B7" s="52">
        <v>3400</v>
      </c>
      <c r="C7" s="52">
        <v>3400</v>
      </c>
      <c r="D7" t="s">
        <v>78</v>
      </c>
      <c r="E7" t="s">
        <v>91</v>
      </c>
      <c r="F7" t="s">
        <v>91</v>
      </c>
      <c r="G7" s="3" t="s">
        <v>79</v>
      </c>
      <c r="H7" s="20" t="s">
        <v>727</v>
      </c>
      <c r="I7" s="21">
        <v>8</v>
      </c>
      <c r="J7" s="10" t="s">
        <v>73</v>
      </c>
      <c r="K7" s="21">
        <v>8</v>
      </c>
      <c r="L7" s="10" t="s">
        <v>73</v>
      </c>
      <c r="M7" s="21" t="s">
        <v>36</v>
      </c>
      <c r="N7" s="10" t="s">
        <v>73</v>
      </c>
      <c r="O7" s="52">
        <v>3400</v>
      </c>
      <c r="P7" s="52">
        <v>3400</v>
      </c>
      <c r="Q7" s="52">
        <v>3400</v>
      </c>
      <c r="R7" s="10" t="s">
        <v>57</v>
      </c>
      <c r="S7" s="10" t="s">
        <v>57</v>
      </c>
      <c r="T7" s="10" t="s">
        <v>57</v>
      </c>
      <c r="U7" s="22">
        <v>1</v>
      </c>
      <c r="V7" s="22">
        <v>1</v>
      </c>
      <c r="W7" s="22">
        <v>1</v>
      </c>
      <c r="X7" s="22" t="s">
        <v>57</v>
      </c>
      <c r="Y7" s="22" t="s">
        <v>57</v>
      </c>
      <c r="Z7" s="22" t="s">
        <v>74</v>
      </c>
      <c r="AC7" s="11" t="s">
        <v>126</v>
      </c>
      <c r="AD7">
        <v>12</v>
      </c>
    </row>
    <row r="8" spans="1:30" x14ac:dyDescent="0.25">
      <c r="A8" s="52">
        <v>3401</v>
      </c>
      <c r="B8" s="52">
        <v>3401</v>
      </c>
      <c r="C8" s="52">
        <v>3401</v>
      </c>
      <c r="D8" t="s">
        <v>80</v>
      </c>
      <c r="E8" t="s">
        <v>91</v>
      </c>
      <c r="F8" t="s">
        <v>91</v>
      </c>
      <c r="G8" s="3" t="s">
        <v>81</v>
      </c>
      <c r="H8" s="20" t="s">
        <v>728</v>
      </c>
      <c r="I8" s="21">
        <v>16</v>
      </c>
      <c r="J8" s="10" t="s">
        <v>73</v>
      </c>
      <c r="K8" s="21">
        <v>16</v>
      </c>
      <c r="L8" s="10" t="s">
        <v>73</v>
      </c>
      <c r="M8" s="21" t="s">
        <v>36</v>
      </c>
      <c r="N8" s="10" t="s">
        <v>73</v>
      </c>
      <c r="O8" s="52">
        <v>3401</v>
      </c>
      <c r="P8" s="52">
        <v>3401</v>
      </c>
      <c r="Q8" s="52">
        <v>3401</v>
      </c>
      <c r="R8" s="10" t="s">
        <v>57</v>
      </c>
      <c r="S8" s="10" t="s">
        <v>57</v>
      </c>
      <c r="T8" s="10" t="s">
        <v>57</v>
      </c>
      <c r="U8" s="22">
        <v>1</v>
      </c>
      <c r="V8" s="22">
        <v>1</v>
      </c>
      <c r="W8" s="22">
        <v>1</v>
      </c>
      <c r="X8" s="22" t="s">
        <v>57</v>
      </c>
      <c r="Y8" s="22" t="s">
        <v>57</v>
      </c>
      <c r="Z8" s="22" t="s">
        <v>74</v>
      </c>
      <c r="AC8" s="11" t="s">
        <v>126</v>
      </c>
      <c r="AD8">
        <v>12</v>
      </c>
    </row>
    <row r="9" spans="1:30" x14ac:dyDescent="0.25">
      <c r="A9" s="52">
        <v>3740</v>
      </c>
      <c r="B9" s="52">
        <v>3740</v>
      </c>
      <c r="C9" s="52">
        <v>3740</v>
      </c>
      <c r="D9" t="s">
        <v>82</v>
      </c>
      <c r="E9" t="s">
        <v>91</v>
      </c>
      <c r="F9" t="s">
        <v>91</v>
      </c>
      <c r="G9" s="3" t="s">
        <v>83</v>
      </c>
      <c r="H9" s="20" t="s">
        <v>729</v>
      </c>
      <c r="I9" s="21">
        <v>1.5</v>
      </c>
      <c r="J9" s="10" t="s">
        <v>84</v>
      </c>
      <c r="K9" s="21">
        <v>1.5</v>
      </c>
      <c r="L9" s="9" t="s">
        <v>84</v>
      </c>
      <c r="M9" s="21" t="s">
        <v>36</v>
      </c>
      <c r="N9" s="10" t="s">
        <v>84</v>
      </c>
      <c r="O9" s="52">
        <v>3740</v>
      </c>
      <c r="P9" s="52">
        <v>3740</v>
      </c>
      <c r="Q9" s="52">
        <v>3740</v>
      </c>
      <c r="R9" s="10" t="s">
        <v>57</v>
      </c>
      <c r="S9" s="10" t="s">
        <v>57</v>
      </c>
      <c r="T9" s="10" t="s">
        <v>57</v>
      </c>
      <c r="U9" s="22">
        <v>1</v>
      </c>
      <c r="V9" s="22">
        <v>1</v>
      </c>
      <c r="W9" s="22">
        <v>1</v>
      </c>
      <c r="X9" s="22" t="s">
        <v>57</v>
      </c>
      <c r="Y9" s="22" t="s">
        <v>57</v>
      </c>
      <c r="Z9" s="22" t="s">
        <v>74</v>
      </c>
      <c r="AC9" s="11" t="s">
        <v>126</v>
      </c>
      <c r="AD9">
        <v>13</v>
      </c>
    </row>
    <row r="10" spans="1:30" x14ac:dyDescent="0.25">
      <c r="A10" s="52">
        <v>3741</v>
      </c>
      <c r="B10" s="52">
        <v>3741</v>
      </c>
      <c r="C10" s="52">
        <v>3741</v>
      </c>
      <c r="D10" t="s">
        <v>85</v>
      </c>
      <c r="E10" t="s">
        <v>91</v>
      </c>
      <c r="F10" t="s">
        <v>91</v>
      </c>
      <c r="G10" s="3" t="s">
        <v>86</v>
      </c>
      <c r="H10" s="20" t="s">
        <v>730</v>
      </c>
      <c r="I10" s="21">
        <v>3</v>
      </c>
      <c r="J10" s="10" t="s">
        <v>84</v>
      </c>
      <c r="K10" s="21">
        <v>3</v>
      </c>
      <c r="L10" s="9" t="s">
        <v>84</v>
      </c>
      <c r="M10" s="21" t="s">
        <v>36</v>
      </c>
      <c r="N10" s="10" t="s">
        <v>84</v>
      </c>
      <c r="O10" s="52">
        <v>3741</v>
      </c>
      <c r="P10" s="52">
        <v>3741</v>
      </c>
      <c r="Q10" s="52">
        <v>3741</v>
      </c>
      <c r="R10" s="10" t="s">
        <v>57</v>
      </c>
      <c r="S10" s="10" t="s">
        <v>57</v>
      </c>
      <c r="T10" s="10" t="s">
        <v>57</v>
      </c>
      <c r="U10" s="22">
        <v>1</v>
      </c>
      <c r="V10" s="22">
        <v>1</v>
      </c>
      <c r="W10" s="22">
        <v>1</v>
      </c>
      <c r="X10" s="22" t="s">
        <v>57</v>
      </c>
      <c r="Y10" s="22" t="s">
        <v>57</v>
      </c>
      <c r="Z10" s="22" t="s">
        <v>74</v>
      </c>
      <c r="AC10" s="11" t="s">
        <v>126</v>
      </c>
      <c r="AD10">
        <v>13</v>
      </c>
    </row>
    <row r="11" spans="1:30" x14ac:dyDescent="0.25">
      <c r="A11" s="52">
        <v>3738</v>
      </c>
      <c r="B11" s="52">
        <v>3738</v>
      </c>
      <c r="C11" s="52">
        <v>3738</v>
      </c>
      <c r="D11" t="s">
        <v>87</v>
      </c>
      <c r="E11" t="s">
        <v>91</v>
      </c>
      <c r="F11" t="s">
        <v>91</v>
      </c>
      <c r="G11" s="3" t="s">
        <v>88</v>
      </c>
      <c r="H11" s="20" t="s">
        <v>731</v>
      </c>
      <c r="I11" s="21">
        <v>1.5</v>
      </c>
      <c r="J11" s="10" t="s">
        <v>84</v>
      </c>
      <c r="K11" s="21">
        <v>1.5</v>
      </c>
      <c r="L11" s="9" t="s">
        <v>84</v>
      </c>
      <c r="M11" s="21" t="s">
        <v>36</v>
      </c>
      <c r="N11" s="10" t="s">
        <v>84</v>
      </c>
      <c r="O11" s="52">
        <v>3738</v>
      </c>
      <c r="P11" s="52">
        <v>3738</v>
      </c>
      <c r="Q11" s="52">
        <v>3738</v>
      </c>
      <c r="R11" s="10" t="s">
        <v>57</v>
      </c>
      <c r="S11" s="10" t="s">
        <v>57</v>
      </c>
      <c r="T11" s="10" t="s">
        <v>57</v>
      </c>
      <c r="U11" s="22">
        <v>1</v>
      </c>
      <c r="V11" s="22">
        <v>1</v>
      </c>
      <c r="W11" s="22">
        <v>1</v>
      </c>
      <c r="X11" s="22" t="s">
        <v>57</v>
      </c>
      <c r="Y11" s="22" t="s">
        <v>57</v>
      </c>
      <c r="Z11" s="22" t="s">
        <v>74</v>
      </c>
      <c r="AC11" s="11" t="s">
        <v>126</v>
      </c>
      <c r="AD11">
        <v>13</v>
      </c>
    </row>
    <row r="12" spans="1:30" x14ac:dyDescent="0.25">
      <c r="A12" s="52">
        <v>3739</v>
      </c>
      <c r="B12" s="52">
        <v>3739</v>
      </c>
      <c r="C12" s="52">
        <v>3739</v>
      </c>
      <c r="D12" t="s">
        <v>89</v>
      </c>
      <c r="E12" t="s">
        <v>91</v>
      </c>
      <c r="F12" t="s">
        <v>91</v>
      </c>
      <c r="G12" s="3" t="s">
        <v>90</v>
      </c>
      <c r="H12" s="20" t="s">
        <v>732</v>
      </c>
      <c r="I12" s="21">
        <v>3</v>
      </c>
      <c r="J12" s="10" t="s">
        <v>84</v>
      </c>
      <c r="K12" s="21">
        <v>3</v>
      </c>
      <c r="L12" s="9" t="s">
        <v>84</v>
      </c>
      <c r="M12" s="21" t="s">
        <v>36</v>
      </c>
      <c r="N12" s="10" t="s">
        <v>84</v>
      </c>
      <c r="O12" s="52">
        <v>3739</v>
      </c>
      <c r="P12" s="52">
        <v>3739</v>
      </c>
      <c r="Q12" s="52">
        <v>3739</v>
      </c>
      <c r="R12" s="10" t="s">
        <v>57</v>
      </c>
      <c r="S12" s="10" t="s">
        <v>57</v>
      </c>
      <c r="T12" s="10" t="s">
        <v>57</v>
      </c>
      <c r="U12" s="22">
        <v>1</v>
      </c>
      <c r="V12" s="22">
        <v>1</v>
      </c>
      <c r="W12" s="22">
        <v>1</v>
      </c>
      <c r="X12" s="22" t="s">
        <v>57</v>
      </c>
      <c r="Y12" s="22" t="s">
        <v>57</v>
      </c>
      <c r="Z12" s="22" t="s">
        <v>74</v>
      </c>
      <c r="AC12" s="11" t="s">
        <v>126</v>
      </c>
      <c r="AD12">
        <v>13</v>
      </c>
    </row>
    <row r="13" spans="1:30" x14ac:dyDescent="0.25">
      <c r="A13" s="52">
        <v>4314</v>
      </c>
      <c r="B13" s="52">
        <v>4314</v>
      </c>
      <c r="C13" s="52">
        <v>4314</v>
      </c>
      <c r="D13" t="s">
        <v>92</v>
      </c>
      <c r="E13" t="s">
        <v>91</v>
      </c>
      <c r="F13" t="s">
        <v>91</v>
      </c>
      <c r="G13" s="3" t="s">
        <v>93</v>
      </c>
      <c r="H13" s="20" t="s">
        <v>733</v>
      </c>
      <c r="I13" s="21">
        <v>7.5</v>
      </c>
      <c r="J13" s="10" t="s">
        <v>73</v>
      </c>
      <c r="K13" s="21">
        <v>7.5</v>
      </c>
      <c r="L13" s="9" t="s">
        <v>73</v>
      </c>
      <c r="M13" s="21" t="s">
        <v>36</v>
      </c>
      <c r="N13" s="10" t="s">
        <v>73</v>
      </c>
      <c r="O13" s="52">
        <v>4314</v>
      </c>
      <c r="P13" s="52">
        <v>4314</v>
      </c>
      <c r="Q13" s="52">
        <v>4314</v>
      </c>
      <c r="R13" s="10" t="s">
        <v>57</v>
      </c>
      <c r="S13" s="10" t="s">
        <v>57</v>
      </c>
      <c r="T13" s="10" t="s">
        <v>57</v>
      </c>
      <c r="U13" s="22">
        <v>1</v>
      </c>
      <c r="V13" s="22">
        <v>1</v>
      </c>
      <c r="W13" s="22">
        <v>1</v>
      </c>
      <c r="X13" s="22" t="s">
        <v>57</v>
      </c>
      <c r="Y13" s="22" t="s">
        <v>57</v>
      </c>
      <c r="Z13" s="22" t="s">
        <v>74</v>
      </c>
      <c r="AC13" s="11" t="s">
        <v>126</v>
      </c>
      <c r="AD13">
        <v>13</v>
      </c>
    </row>
    <row r="14" spans="1:30" x14ac:dyDescent="0.25">
      <c r="A14" s="52">
        <v>4317</v>
      </c>
      <c r="B14" s="52">
        <v>4317</v>
      </c>
      <c r="C14" s="52">
        <v>4317</v>
      </c>
      <c r="D14" t="s">
        <v>94</v>
      </c>
      <c r="E14" t="s">
        <v>91</v>
      </c>
      <c r="F14" t="s">
        <v>91</v>
      </c>
      <c r="G14" s="3" t="s">
        <v>95</v>
      </c>
      <c r="H14" s="20" t="s">
        <v>734</v>
      </c>
      <c r="I14" s="21">
        <v>7.5</v>
      </c>
      <c r="J14" s="10" t="s">
        <v>73</v>
      </c>
      <c r="K14" s="21">
        <v>7.5</v>
      </c>
      <c r="L14" s="9" t="s">
        <v>73</v>
      </c>
      <c r="M14" s="21" t="s">
        <v>36</v>
      </c>
      <c r="N14" s="10" t="s">
        <v>73</v>
      </c>
      <c r="O14" s="52">
        <v>4317</v>
      </c>
      <c r="P14" s="52">
        <v>4317</v>
      </c>
      <c r="Q14" s="52">
        <v>4317</v>
      </c>
      <c r="R14" s="10" t="s">
        <v>57</v>
      </c>
      <c r="S14" s="10" t="s">
        <v>57</v>
      </c>
      <c r="T14" s="10" t="s">
        <v>57</v>
      </c>
      <c r="U14" s="22">
        <v>1</v>
      </c>
      <c r="V14" s="22">
        <v>1</v>
      </c>
      <c r="W14" s="22">
        <v>1</v>
      </c>
      <c r="X14" s="22" t="s">
        <v>57</v>
      </c>
      <c r="Y14" s="22" t="s">
        <v>57</v>
      </c>
      <c r="Z14" s="22" t="s">
        <v>74</v>
      </c>
      <c r="AC14" s="11" t="s">
        <v>126</v>
      </c>
      <c r="AD14">
        <v>13</v>
      </c>
    </row>
    <row r="15" spans="1:30" x14ac:dyDescent="0.25">
      <c r="A15" s="52">
        <v>4320</v>
      </c>
      <c r="B15" s="52">
        <v>4320</v>
      </c>
      <c r="C15" s="52">
        <v>4320</v>
      </c>
      <c r="D15" t="s">
        <v>96</v>
      </c>
      <c r="E15" t="s">
        <v>91</v>
      </c>
      <c r="F15" t="s">
        <v>91</v>
      </c>
      <c r="G15" s="3" t="s">
        <v>97</v>
      </c>
      <c r="H15" s="20" t="s">
        <v>735</v>
      </c>
      <c r="I15" s="21">
        <v>13</v>
      </c>
      <c r="J15" s="10" t="s">
        <v>73</v>
      </c>
      <c r="K15" s="21">
        <v>13</v>
      </c>
      <c r="L15" s="9" t="s">
        <v>73</v>
      </c>
      <c r="M15" s="21" t="s">
        <v>36</v>
      </c>
      <c r="N15" s="10" t="s">
        <v>73</v>
      </c>
      <c r="O15" s="52">
        <v>4320</v>
      </c>
      <c r="P15" s="52">
        <v>4320</v>
      </c>
      <c r="Q15" s="52">
        <v>4320</v>
      </c>
      <c r="R15" s="10" t="s">
        <v>57</v>
      </c>
      <c r="S15" s="10" t="s">
        <v>57</v>
      </c>
      <c r="T15" s="10" t="s">
        <v>57</v>
      </c>
      <c r="U15" s="22">
        <v>1</v>
      </c>
      <c r="V15" s="22">
        <v>1</v>
      </c>
      <c r="W15" s="22">
        <v>1</v>
      </c>
      <c r="X15" s="22" t="s">
        <v>57</v>
      </c>
      <c r="Y15" s="22" t="s">
        <v>57</v>
      </c>
      <c r="Z15" s="22" t="s">
        <v>74</v>
      </c>
      <c r="AC15" s="11" t="s">
        <v>126</v>
      </c>
      <c r="AD15">
        <v>13</v>
      </c>
    </row>
    <row r="16" spans="1:30" x14ac:dyDescent="0.25">
      <c r="A16" s="52">
        <v>4323</v>
      </c>
      <c r="B16" s="52">
        <v>4323</v>
      </c>
      <c r="C16" s="52">
        <v>4323</v>
      </c>
      <c r="D16" t="s">
        <v>98</v>
      </c>
      <c r="E16" t="s">
        <v>91</v>
      </c>
      <c r="F16" t="s">
        <v>91</v>
      </c>
      <c r="G16" s="3" t="s">
        <v>99</v>
      </c>
      <c r="H16" s="20" t="s">
        <v>736</v>
      </c>
      <c r="I16" s="21">
        <v>15</v>
      </c>
      <c r="J16" s="10" t="s">
        <v>73</v>
      </c>
      <c r="K16" s="21">
        <v>15</v>
      </c>
      <c r="L16" s="9" t="s">
        <v>73</v>
      </c>
      <c r="M16" s="21" t="s">
        <v>36</v>
      </c>
      <c r="N16" s="10" t="s">
        <v>73</v>
      </c>
      <c r="O16" s="52">
        <v>4323</v>
      </c>
      <c r="P16" s="52">
        <v>4323</v>
      </c>
      <c r="Q16" s="52">
        <v>4323</v>
      </c>
      <c r="R16" s="10" t="s">
        <v>57</v>
      </c>
      <c r="S16" s="10" t="s">
        <v>57</v>
      </c>
      <c r="T16" s="10" t="s">
        <v>57</v>
      </c>
      <c r="U16" s="22">
        <v>1</v>
      </c>
      <c r="V16" s="22">
        <v>1</v>
      </c>
      <c r="W16" s="22">
        <v>1</v>
      </c>
      <c r="X16" s="22" t="s">
        <v>57</v>
      </c>
      <c r="Y16" s="22" t="s">
        <v>57</v>
      </c>
      <c r="Z16" s="22" t="s">
        <v>74</v>
      </c>
      <c r="AC16" s="11" t="s">
        <v>126</v>
      </c>
      <c r="AD16">
        <v>13</v>
      </c>
    </row>
    <row r="17" spans="1:31" x14ac:dyDescent="0.25">
      <c r="A17" s="52">
        <v>4326</v>
      </c>
      <c r="B17" s="52">
        <v>4326</v>
      </c>
      <c r="C17" s="52">
        <v>4326</v>
      </c>
      <c r="D17" t="s">
        <v>100</v>
      </c>
      <c r="E17" t="s">
        <v>91</v>
      </c>
      <c r="F17" t="s">
        <v>91</v>
      </c>
      <c r="G17" s="3" t="s">
        <v>101</v>
      </c>
      <c r="H17" s="20" t="s">
        <v>737</v>
      </c>
      <c r="I17" s="21">
        <v>18</v>
      </c>
      <c r="J17" s="10" t="s">
        <v>73</v>
      </c>
      <c r="K17" s="21">
        <v>18</v>
      </c>
      <c r="L17" s="9" t="s">
        <v>73</v>
      </c>
      <c r="M17" s="21" t="s">
        <v>36</v>
      </c>
      <c r="N17" s="10" t="s">
        <v>73</v>
      </c>
      <c r="O17" s="52">
        <v>4326</v>
      </c>
      <c r="P17" s="52">
        <v>4326</v>
      </c>
      <c r="Q17" s="52">
        <v>4326</v>
      </c>
      <c r="R17" s="10" t="s">
        <v>57</v>
      </c>
      <c r="S17" s="10" t="s">
        <v>57</v>
      </c>
      <c r="T17" s="10" t="s">
        <v>57</v>
      </c>
      <c r="U17" s="22">
        <v>1</v>
      </c>
      <c r="V17" s="22">
        <v>1</v>
      </c>
      <c r="W17" s="22">
        <v>1</v>
      </c>
      <c r="X17" s="22" t="s">
        <v>57</v>
      </c>
      <c r="Y17" s="22" t="s">
        <v>57</v>
      </c>
      <c r="Z17" s="22" t="s">
        <v>74</v>
      </c>
      <c r="AC17" s="11" t="s">
        <v>126</v>
      </c>
      <c r="AD17">
        <v>13</v>
      </c>
    </row>
    <row r="18" spans="1:31" x14ac:dyDescent="0.25">
      <c r="A18" s="52">
        <v>4329</v>
      </c>
      <c r="B18" s="52">
        <v>4329</v>
      </c>
      <c r="C18" s="52">
        <v>4329</v>
      </c>
      <c r="D18" t="s">
        <v>102</v>
      </c>
      <c r="E18" t="s">
        <v>91</v>
      </c>
      <c r="F18" t="s">
        <v>91</v>
      </c>
      <c r="G18" s="3" t="s">
        <v>103</v>
      </c>
      <c r="H18" s="20" t="s">
        <v>738</v>
      </c>
      <c r="I18" s="21">
        <v>20</v>
      </c>
      <c r="J18" s="10" t="s">
        <v>73</v>
      </c>
      <c r="K18" s="21">
        <v>20</v>
      </c>
      <c r="L18" s="9" t="s">
        <v>73</v>
      </c>
      <c r="M18" s="21" t="s">
        <v>36</v>
      </c>
      <c r="N18" s="10" t="s">
        <v>73</v>
      </c>
      <c r="O18" s="52">
        <v>4329</v>
      </c>
      <c r="P18" s="52">
        <v>4329</v>
      </c>
      <c r="Q18" s="52">
        <v>4329</v>
      </c>
      <c r="R18" s="10" t="s">
        <v>57</v>
      </c>
      <c r="S18" s="10" t="s">
        <v>57</v>
      </c>
      <c r="T18" s="10" t="s">
        <v>57</v>
      </c>
      <c r="U18" s="22">
        <v>1</v>
      </c>
      <c r="V18" s="22">
        <v>1</v>
      </c>
      <c r="W18" s="22">
        <v>1</v>
      </c>
      <c r="X18" s="22" t="s">
        <v>57</v>
      </c>
      <c r="Y18" s="22" t="s">
        <v>57</v>
      </c>
      <c r="Z18" s="22" t="s">
        <v>74</v>
      </c>
      <c r="AC18" s="11" t="s">
        <v>126</v>
      </c>
      <c r="AD18">
        <v>13</v>
      </c>
    </row>
    <row r="19" spans="1:31" x14ac:dyDescent="0.25">
      <c r="A19" s="52">
        <v>3091</v>
      </c>
      <c r="B19" s="52">
        <v>3091</v>
      </c>
      <c r="C19" s="52">
        <v>3091</v>
      </c>
      <c r="D19" t="s">
        <v>12</v>
      </c>
      <c r="E19" t="s">
        <v>12</v>
      </c>
      <c r="F19" t="s">
        <v>91</v>
      </c>
      <c r="G19" s="3" t="s">
        <v>104</v>
      </c>
      <c r="H19" s="20" t="s">
        <v>739</v>
      </c>
      <c r="I19" s="21">
        <v>30</v>
      </c>
      <c r="J19" s="10" t="s">
        <v>73</v>
      </c>
      <c r="K19" s="21">
        <v>30</v>
      </c>
      <c r="L19" s="9" t="s">
        <v>73</v>
      </c>
      <c r="M19" s="21" t="s">
        <v>36</v>
      </c>
      <c r="N19" s="10" t="s">
        <v>73</v>
      </c>
      <c r="O19" s="52">
        <v>3091</v>
      </c>
      <c r="P19" s="52">
        <v>3091</v>
      </c>
      <c r="Q19" s="52">
        <v>3091</v>
      </c>
      <c r="R19" s="10" t="s">
        <v>57</v>
      </c>
      <c r="S19" s="10" t="s">
        <v>57</v>
      </c>
      <c r="T19" s="10" t="s">
        <v>57</v>
      </c>
      <c r="U19" s="22">
        <v>1</v>
      </c>
      <c r="V19" s="22">
        <v>1</v>
      </c>
      <c r="W19" s="22">
        <v>1</v>
      </c>
      <c r="X19" s="22" t="s">
        <v>57</v>
      </c>
      <c r="Y19" s="22" t="s">
        <v>57</v>
      </c>
      <c r="Z19" s="22" t="s">
        <v>74</v>
      </c>
      <c r="AC19" s="11" t="s">
        <v>126</v>
      </c>
      <c r="AD19">
        <v>14</v>
      </c>
    </row>
    <row r="20" spans="1:31" x14ac:dyDescent="0.25">
      <c r="A20" s="52">
        <v>3092</v>
      </c>
      <c r="B20" s="52">
        <v>3092</v>
      </c>
      <c r="C20" s="52">
        <v>3092</v>
      </c>
      <c r="D20" t="s">
        <v>105</v>
      </c>
      <c r="E20" t="s">
        <v>105</v>
      </c>
      <c r="F20" t="s">
        <v>91</v>
      </c>
      <c r="G20" s="3" t="s">
        <v>106</v>
      </c>
      <c r="H20" s="20" t="s">
        <v>740</v>
      </c>
      <c r="I20" s="21">
        <v>35</v>
      </c>
      <c r="J20" s="10" t="s">
        <v>73</v>
      </c>
      <c r="K20" s="21">
        <v>35</v>
      </c>
      <c r="L20" s="9" t="s">
        <v>73</v>
      </c>
      <c r="M20" s="21" t="s">
        <v>36</v>
      </c>
      <c r="N20" s="10" t="s">
        <v>73</v>
      </c>
      <c r="O20" s="52">
        <v>3092</v>
      </c>
      <c r="P20" s="52">
        <v>3092</v>
      </c>
      <c r="Q20" s="52">
        <v>3092</v>
      </c>
      <c r="R20" s="10" t="s">
        <v>57</v>
      </c>
      <c r="S20" s="10" t="s">
        <v>57</v>
      </c>
      <c r="T20" s="10" t="s">
        <v>57</v>
      </c>
      <c r="U20" s="22">
        <v>1</v>
      </c>
      <c r="V20" s="22">
        <v>1</v>
      </c>
      <c r="W20" s="22">
        <v>1</v>
      </c>
      <c r="X20" s="22" t="s">
        <v>57</v>
      </c>
      <c r="Y20" s="22" t="s">
        <v>57</v>
      </c>
      <c r="Z20" s="22" t="s">
        <v>74</v>
      </c>
      <c r="AC20" s="11" t="s">
        <v>126</v>
      </c>
      <c r="AD20">
        <v>14</v>
      </c>
    </row>
    <row r="21" spans="1:31" x14ac:dyDescent="0.25">
      <c r="A21" s="52">
        <v>3093</v>
      </c>
      <c r="B21" s="52">
        <v>3093</v>
      </c>
      <c r="C21" s="52">
        <v>3093</v>
      </c>
      <c r="D21" t="s">
        <v>107</v>
      </c>
      <c r="E21" t="s">
        <v>107</v>
      </c>
      <c r="F21" t="s">
        <v>91</v>
      </c>
      <c r="G21" s="3" t="s">
        <v>108</v>
      </c>
      <c r="H21" s="20" t="s">
        <v>741</v>
      </c>
      <c r="I21" s="21">
        <v>50</v>
      </c>
      <c r="J21" s="10" t="s">
        <v>73</v>
      </c>
      <c r="K21" s="21">
        <v>50</v>
      </c>
      <c r="L21" s="9" t="s">
        <v>73</v>
      </c>
      <c r="M21" s="21" t="s">
        <v>36</v>
      </c>
      <c r="N21" s="10" t="s">
        <v>73</v>
      </c>
      <c r="O21" s="52">
        <v>3093</v>
      </c>
      <c r="P21" s="52">
        <v>3093</v>
      </c>
      <c r="Q21" s="52">
        <v>3093</v>
      </c>
      <c r="R21" s="10" t="s">
        <v>57</v>
      </c>
      <c r="S21" s="10" t="s">
        <v>57</v>
      </c>
      <c r="T21" s="10" t="s">
        <v>57</v>
      </c>
      <c r="U21" s="22">
        <v>1</v>
      </c>
      <c r="V21" s="22">
        <v>1</v>
      </c>
      <c r="W21" s="22">
        <v>1</v>
      </c>
      <c r="X21" s="22" t="s">
        <v>57</v>
      </c>
      <c r="Y21" s="22" t="s">
        <v>57</v>
      </c>
      <c r="Z21" s="22" t="s">
        <v>74</v>
      </c>
      <c r="AC21" s="11" t="s">
        <v>126</v>
      </c>
      <c r="AD21">
        <v>14</v>
      </c>
    </row>
    <row r="22" spans="1:31" x14ac:dyDescent="0.25">
      <c r="A22" s="52">
        <v>3094</v>
      </c>
      <c r="B22" s="52">
        <v>3094</v>
      </c>
      <c r="C22" s="52">
        <v>3094</v>
      </c>
      <c r="D22" t="s">
        <v>109</v>
      </c>
      <c r="E22" t="s">
        <v>109</v>
      </c>
      <c r="F22" t="s">
        <v>91</v>
      </c>
      <c r="G22" s="3" t="s">
        <v>110</v>
      </c>
      <c r="H22" s="20" t="s">
        <v>742</v>
      </c>
      <c r="I22" s="21">
        <v>30</v>
      </c>
      <c r="J22" s="10" t="s">
        <v>73</v>
      </c>
      <c r="K22" s="21">
        <v>30</v>
      </c>
      <c r="L22" s="9" t="s">
        <v>73</v>
      </c>
      <c r="M22" s="21" t="s">
        <v>36</v>
      </c>
      <c r="N22" s="10" t="s">
        <v>73</v>
      </c>
      <c r="O22" s="52">
        <v>3094</v>
      </c>
      <c r="P22" s="52">
        <v>3094</v>
      </c>
      <c r="Q22" s="52">
        <v>3094</v>
      </c>
      <c r="R22" s="10" t="s">
        <v>57</v>
      </c>
      <c r="S22" s="10" t="s">
        <v>57</v>
      </c>
      <c r="T22" s="10" t="s">
        <v>57</v>
      </c>
      <c r="U22" s="22">
        <v>1</v>
      </c>
      <c r="V22" s="22">
        <v>1</v>
      </c>
      <c r="W22" s="22">
        <v>1</v>
      </c>
      <c r="X22" s="22" t="s">
        <v>57</v>
      </c>
      <c r="Y22" s="22" t="s">
        <v>57</v>
      </c>
      <c r="Z22" s="22" t="s">
        <v>74</v>
      </c>
      <c r="AC22" s="11" t="s">
        <v>126</v>
      </c>
      <c r="AD22">
        <v>14</v>
      </c>
    </row>
    <row r="23" spans="1:31" x14ac:dyDescent="0.25">
      <c r="A23" s="52">
        <v>3095</v>
      </c>
      <c r="B23" s="52">
        <v>3095</v>
      </c>
      <c r="C23" s="52">
        <v>3095</v>
      </c>
      <c r="D23" t="s">
        <v>111</v>
      </c>
      <c r="E23" t="s">
        <v>111</v>
      </c>
      <c r="F23" t="s">
        <v>91</v>
      </c>
      <c r="G23" s="3" t="s">
        <v>112</v>
      </c>
      <c r="H23" s="20" t="s">
        <v>743</v>
      </c>
      <c r="I23" s="21">
        <v>80</v>
      </c>
      <c r="J23" s="10" t="s">
        <v>73</v>
      </c>
      <c r="K23" s="21">
        <v>80</v>
      </c>
      <c r="L23" s="10" t="s">
        <v>73</v>
      </c>
      <c r="M23" s="21" t="s">
        <v>36</v>
      </c>
      <c r="N23" s="10" t="s">
        <v>73</v>
      </c>
      <c r="O23" s="52">
        <v>3095</v>
      </c>
      <c r="P23" s="52">
        <v>3095</v>
      </c>
      <c r="Q23" s="52">
        <v>3095</v>
      </c>
      <c r="R23" s="10" t="s">
        <v>57</v>
      </c>
      <c r="S23" s="10" t="s">
        <v>57</v>
      </c>
      <c r="T23" s="10" t="s">
        <v>57</v>
      </c>
      <c r="U23" s="22">
        <v>1</v>
      </c>
      <c r="V23" s="22">
        <v>1</v>
      </c>
      <c r="W23" s="22">
        <v>1</v>
      </c>
      <c r="X23" s="22" t="s">
        <v>57</v>
      </c>
      <c r="Y23" s="22" t="s">
        <v>57</v>
      </c>
      <c r="Z23" s="22" t="s">
        <v>74</v>
      </c>
      <c r="AC23" s="11" t="s">
        <v>126</v>
      </c>
      <c r="AD23">
        <v>14</v>
      </c>
    </row>
    <row r="24" spans="1:31" x14ac:dyDescent="0.25">
      <c r="A24" s="52">
        <v>3096</v>
      </c>
      <c r="B24" s="52">
        <v>3096</v>
      </c>
      <c r="C24" s="52">
        <v>3096</v>
      </c>
      <c r="D24" t="s">
        <v>113</v>
      </c>
      <c r="E24" t="s">
        <v>113</v>
      </c>
      <c r="F24" t="s">
        <v>91</v>
      </c>
      <c r="G24" s="3" t="s">
        <v>114</v>
      </c>
      <c r="H24" s="20" t="s">
        <v>744</v>
      </c>
      <c r="I24" s="21">
        <v>50</v>
      </c>
      <c r="J24" s="10" t="s">
        <v>73</v>
      </c>
      <c r="K24" s="21">
        <v>50</v>
      </c>
      <c r="L24" s="10" t="s">
        <v>73</v>
      </c>
      <c r="M24" s="21" t="s">
        <v>36</v>
      </c>
      <c r="N24" s="10" t="s">
        <v>73</v>
      </c>
      <c r="O24" s="52">
        <v>3096</v>
      </c>
      <c r="P24" s="52">
        <v>3096</v>
      </c>
      <c r="Q24" s="52">
        <v>3096</v>
      </c>
      <c r="R24" s="10" t="s">
        <v>57</v>
      </c>
      <c r="S24" s="10" t="s">
        <v>57</v>
      </c>
      <c r="T24" s="10" t="s">
        <v>57</v>
      </c>
      <c r="U24" s="22">
        <v>1</v>
      </c>
      <c r="V24" s="22">
        <v>1</v>
      </c>
      <c r="W24" s="22">
        <v>1</v>
      </c>
      <c r="X24" s="22" t="s">
        <v>57</v>
      </c>
      <c r="Y24" s="22" t="s">
        <v>57</v>
      </c>
      <c r="Z24" s="22" t="s">
        <v>74</v>
      </c>
      <c r="AC24" s="11" t="s">
        <v>126</v>
      </c>
      <c r="AD24">
        <v>14</v>
      </c>
    </row>
    <row r="25" spans="1:31" x14ac:dyDescent="0.25">
      <c r="A25" s="52">
        <v>3393</v>
      </c>
      <c r="B25" s="52">
        <v>3393</v>
      </c>
      <c r="C25" s="52">
        <v>3393</v>
      </c>
      <c r="D25" t="s">
        <v>115</v>
      </c>
      <c r="E25" t="s">
        <v>115</v>
      </c>
      <c r="F25" t="s">
        <v>91</v>
      </c>
      <c r="G25" s="3" t="s">
        <v>116</v>
      </c>
      <c r="H25" s="20" t="s">
        <v>745</v>
      </c>
      <c r="I25" s="21">
        <v>30</v>
      </c>
      <c r="J25" s="10" t="s">
        <v>73</v>
      </c>
      <c r="K25" s="21">
        <v>30</v>
      </c>
      <c r="L25" s="10" t="s">
        <v>73</v>
      </c>
      <c r="M25" s="21" t="s">
        <v>36</v>
      </c>
      <c r="N25" s="21" t="s">
        <v>73</v>
      </c>
      <c r="O25" s="52">
        <v>3393</v>
      </c>
      <c r="P25" s="52">
        <v>3393</v>
      </c>
      <c r="Q25" s="52">
        <v>3393</v>
      </c>
      <c r="R25" s="10" t="s">
        <v>57</v>
      </c>
      <c r="S25" s="10" t="s">
        <v>57</v>
      </c>
      <c r="T25" s="10" t="s">
        <v>57</v>
      </c>
      <c r="U25" s="22">
        <v>1</v>
      </c>
      <c r="V25" s="22">
        <v>1</v>
      </c>
      <c r="W25" s="22">
        <v>1</v>
      </c>
      <c r="X25" s="22" t="s">
        <v>57</v>
      </c>
      <c r="Y25" s="22" t="s">
        <v>57</v>
      </c>
      <c r="Z25" s="22" t="s">
        <v>74</v>
      </c>
      <c r="AC25" s="11" t="s">
        <v>126</v>
      </c>
      <c r="AD25">
        <v>14</v>
      </c>
    </row>
    <row r="26" spans="1:31" x14ac:dyDescent="0.25">
      <c r="A26" s="52">
        <v>4347</v>
      </c>
      <c r="B26" s="52">
        <v>4347</v>
      </c>
      <c r="C26" s="52">
        <v>4347</v>
      </c>
      <c r="D26" t="s">
        <v>117</v>
      </c>
      <c r="E26" t="s">
        <v>117</v>
      </c>
      <c r="F26" t="s">
        <v>91</v>
      </c>
      <c r="G26" s="3" t="s">
        <v>118</v>
      </c>
      <c r="H26" s="20" t="s">
        <v>746</v>
      </c>
      <c r="I26" s="21">
        <v>40</v>
      </c>
      <c r="J26" s="10" t="s">
        <v>73</v>
      </c>
      <c r="K26" s="21">
        <v>40</v>
      </c>
      <c r="L26" s="10" t="s">
        <v>73</v>
      </c>
      <c r="M26" s="21" t="s">
        <v>36</v>
      </c>
      <c r="N26" s="9" t="s">
        <v>73</v>
      </c>
      <c r="O26" s="52">
        <v>4347</v>
      </c>
      <c r="P26" s="52">
        <v>4347</v>
      </c>
      <c r="Q26" s="52">
        <v>4347</v>
      </c>
      <c r="R26" s="10" t="s">
        <v>57</v>
      </c>
      <c r="S26" s="10" t="s">
        <v>57</v>
      </c>
      <c r="T26" s="10" t="s">
        <v>57</v>
      </c>
      <c r="U26" s="22">
        <v>1</v>
      </c>
      <c r="V26" s="22">
        <v>1</v>
      </c>
      <c r="W26" s="22">
        <v>1</v>
      </c>
      <c r="X26" s="22" t="s">
        <v>57</v>
      </c>
      <c r="Y26" s="22" t="s">
        <v>57</v>
      </c>
      <c r="Z26" s="22" t="s">
        <v>74</v>
      </c>
      <c r="AC26" s="11" t="s">
        <v>126</v>
      </c>
      <c r="AD26">
        <v>14</v>
      </c>
    </row>
    <row r="27" spans="1:31" x14ac:dyDescent="0.25">
      <c r="A27" s="52">
        <v>4795</v>
      </c>
      <c r="B27" s="52">
        <v>4795</v>
      </c>
      <c r="C27" s="52">
        <v>4795</v>
      </c>
      <c r="D27" t="s">
        <v>119</v>
      </c>
      <c r="E27" t="s">
        <v>119</v>
      </c>
      <c r="F27" t="s">
        <v>91</v>
      </c>
      <c r="G27" s="3" t="s">
        <v>120</v>
      </c>
      <c r="H27" s="20" t="s">
        <v>747</v>
      </c>
      <c r="I27" s="21">
        <v>60</v>
      </c>
      <c r="J27" s="10" t="s">
        <v>73</v>
      </c>
      <c r="K27" s="21">
        <v>60</v>
      </c>
      <c r="L27" s="10" t="s">
        <v>73</v>
      </c>
      <c r="M27" s="21" t="s">
        <v>36</v>
      </c>
      <c r="N27" s="9" t="s">
        <v>73</v>
      </c>
      <c r="O27" s="52">
        <v>4795</v>
      </c>
      <c r="P27" s="52">
        <v>4795</v>
      </c>
      <c r="Q27" s="52">
        <v>4795</v>
      </c>
      <c r="R27" s="10" t="s">
        <v>57</v>
      </c>
      <c r="S27" s="10" t="s">
        <v>57</v>
      </c>
      <c r="T27" s="10" t="s">
        <v>57</v>
      </c>
      <c r="U27" s="22">
        <v>1</v>
      </c>
      <c r="V27" s="22">
        <v>1</v>
      </c>
      <c r="W27" s="22">
        <v>1</v>
      </c>
      <c r="X27" s="22" t="s">
        <v>57</v>
      </c>
      <c r="Y27" s="22" t="s">
        <v>57</v>
      </c>
      <c r="Z27" s="22" t="s">
        <v>74</v>
      </c>
      <c r="AC27" s="11" t="s">
        <v>126</v>
      </c>
      <c r="AD27">
        <v>14</v>
      </c>
    </row>
    <row r="28" spans="1:31" x14ac:dyDescent="0.25">
      <c r="A28" s="52">
        <v>4796</v>
      </c>
      <c r="B28" s="52">
        <v>4796</v>
      </c>
      <c r="C28" s="52">
        <v>4796</v>
      </c>
      <c r="D28" t="s">
        <v>121</v>
      </c>
      <c r="E28" t="s">
        <v>121</v>
      </c>
      <c r="F28" t="s">
        <v>91</v>
      </c>
      <c r="G28" s="3" t="s">
        <v>122</v>
      </c>
      <c r="H28" s="20" t="s">
        <v>748</v>
      </c>
      <c r="I28" s="21">
        <v>80</v>
      </c>
      <c r="J28" s="10" t="s">
        <v>73</v>
      </c>
      <c r="K28" s="21">
        <v>80</v>
      </c>
      <c r="L28" s="10" t="s">
        <v>73</v>
      </c>
      <c r="M28" s="21" t="s">
        <v>36</v>
      </c>
      <c r="N28" s="9" t="s">
        <v>73</v>
      </c>
      <c r="O28" s="52">
        <v>4796</v>
      </c>
      <c r="P28" s="52">
        <v>4796</v>
      </c>
      <c r="Q28" s="52">
        <v>4796</v>
      </c>
      <c r="R28" s="10" t="s">
        <v>57</v>
      </c>
      <c r="S28" s="10" t="s">
        <v>57</v>
      </c>
      <c r="T28" s="10" t="s">
        <v>57</v>
      </c>
      <c r="U28" s="22">
        <v>1</v>
      </c>
      <c r="V28" s="22">
        <v>1</v>
      </c>
      <c r="W28" s="22">
        <v>1</v>
      </c>
      <c r="X28" s="22" t="s">
        <v>57</v>
      </c>
      <c r="Y28" s="22" t="s">
        <v>57</v>
      </c>
      <c r="Z28" s="22" t="s">
        <v>74</v>
      </c>
      <c r="AC28" s="11" t="s">
        <v>126</v>
      </c>
      <c r="AD28">
        <v>14</v>
      </c>
    </row>
    <row r="29" spans="1:31" x14ac:dyDescent="0.25">
      <c r="A29" s="52">
        <v>4354</v>
      </c>
      <c r="B29" s="52">
        <v>4354</v>
      </c>
      <c r="C29" s="52">
        <v>4354</v>
      </c>
      <c r="D29" t="s">
        <v>123</v>
      </c>
      <c r="E29" t="s">
        <v>91</v>
      </c>
      <c r="F29" t="s">
        <v>91</v>
      </c>
      <c r="G29" s="3" t="s">
        <v>124</v>
      </c>
      <c r="H29" s="20" t="s">
        <v>749</v>
      </c>
      <c r="I29" s="21">
        <v>0.13</v>
      </c>
      <c r="J29" s="10" t="s">
        <v>125</v>
      </c>
      <c r="K29" s="21">
        <v>0.13</v>
      </c>
      <c r="L29" s="10" t="s">
        <v>125</v>
      </c>
      <c r="M29" s="21" t="s">
        <v>36</v>
      </c>
      <c r="N29" s="9" t="s">
        <v>125</v>
      </c>
      <c r="O29" s="52">
        <v>4354</v>
      </c>
      <c r="P29" s="52">
        <v>4354</v>
      </c>
      <c r="Q29" s="52">
        <v>4354</v>
      </c>
      <c r="R29" s="10" t="s">
        <v>57</v>
      </c>
      <c r="S29" s="10" t="s">
        <v>57</v>
      </c>
      <c r="T29" s="10" t="s">
        <v>57</v>
      </c>
      <c r="U29" s="22">
        <v>1</v>
      </c>
      <c r="V29" s="22">
        <v>1</v>
      </c>
      <c r="W29" s="22">
        <v>1</v>
      </c>
      <c r="X29" s="22" t="s">
        <v>57</v>
      </c>
      <c r="Y29" s="22" t="s">
        <v>57</v>
      </c>
      <c r="Z29" s="22" t="s">
        <v>32</v>
      </c>
      <c r="AA29" s="50" t="s">
        <v>126</v>
      </c>
      <c r="AB29" s="50" t="s">
        <v>127</v>
      </c>
      <c r="AC29" s="11" t="s">
        <v>126</v>
      </c>
      <c r="AD29">
        <v>15</v>
      </c>
      <c r="AE29" s="50"/>
    </row>
    <row r="30" spans="1:31" x14ac:dyDescent="0.25">
      <c r="A30" s="52">
        <v>4813</v>
      </c>
      <c r="B30" s="52">
        <v>4813</v>
      </c>
      <c r="C30" s="52">
        <v>4813</v>
      </c>
      <c r="D30" t="s">
        <v>128</v>
      </c>
      <c r="E30" t="s">
        <v>128</v>
      </c>
      <c r="F30" t="s">
        <v>91</v>
      </c>
      <c r="G30" s="3" t="s">
        <v>129</v>
      </c>
      <c r="H30" s="20" t="s">
        <v>750</v>
      </c>
      <c r="I30" s="21">
        <v>0.1</v>
      </c>
      <c r="J30" s="10" t="s">
        <v>125</v>
      </c>
      <c r="K30" s="21">
        <v>0.1</v>
      </c>
      <c r="L30" s="10" t="s">
        <v>125</v>
      </c>
      <c r="M30" s="21" t="s">
        <v>36</v>
      </c>
      <c r="N30" s="9" t="s">
        <v>125</v>
      </c>
      <c r="O30" s="52">
        <v>4813</v>
      </c>
      <c r="P30" s="52">
        <v>4813</v>
      </c>
      <c r="Q30" s="52">
        <v>4813</v>
      </c>
      <c r="R30" s="10" t="s">
        <v>57</v>
      </c>
      <c r="S30" s="10" t="s">
        <v>57</v>
      </c>
      <c r="T30" s="10" t="s">
        <v>57</v>
      </c>
      <c r="U30" s="22">
        <v>1</v>
      </c>
      <c r="V30" s="22">
        <v>1</v>
      </c>
      <c r="W30" s="22">
        <v>1</v>
      </c>
      <c r="X30" s="22" t="s">
        <v>57</v>
      </c>
      <c r="Y30" s="22" t="s">
        <v>57</v>
      </c>
      <c r="Z30" s="22" t="s">
        <v>32</v>
      </c>
      <c r="AA30" s="50" t="s">
        <v>126</v>
      </c>
      <c r="AB30" s="50" t="s">
        <v>127</v>
      </c>
      <c r="AC30" s="11" t="s">
        <v>126</v>
      </c>
      <c r="AD30">
        <v>15</v>
      </c>
      <c r="AE30" s="50"/>
    </row>
    <row r="31" spans="1:31" x14ac:dyDescent="0.25">
      <c r="A31" s="52">
        <v>3097</v>
      </c>
      <c r="B31" s="52">
        <v>3097</v>
      </c>
      <c r="C31" s="52">
        <v>3097</v>
      </c>
      <c r="D31" t="s">
        <v>133</v>
      </c>
      <c r="E31" t="s">
        <v>133</v>
      </c>
      <c r="F31" t="s">
        <v>91</v>
      </c>
      <c r="G31" s="3" t="s">
        <v>134</v>
      </c>
      <c r="H31" s="20" t="s">
        <v>751</v>
      </c>
      <c r="I31" s="21">
        <v>20</v>
      </c>
      <c r="J31" s="10" t="s">
        <v>73</v>
      </c>
      <c r="K31" s="21">
        <v>20</v>
      </c>
      <c r="L31" s="10" t="s">
        <v>73</v>
      </c>
      <c r="M31" s="21" t="s">
        <v>36</v>
      </c>
      <c r="N31" s="9" t="s">
        <v>73</v>
      </c>
      <c r="O31" s="52">
        <v>3097</v>
      </c>
      <c r="P31" s="52">
        <v>3097</v>
      </c>
      <c r="Q31" s="52">
        <v>3097</v>
      </c>
      <c r="R31" s="10" t="s">
        <v>57</v>
      </c>
      <c r="S31" s="10" t="s">
        <v>57</v>
      </c>
      <c r="T31" s="10" t="s">
        <v>57</v>
      </c>
      <c r="U31" s="22">
        <v>1</v>
      </c>
      <c r="V31" s="22">
        <v>1</v>
      </c>
      <c r="W31" s="22">
        <v>1</v>
      </c>
      <c r="X31" s="22" t="s">
        <v>57</v>
      </c>
      <c r="Y31" s="22" t="s">
        <v>57</v>
      </c>
      <c r="Z31" s="22" t="s">
        <v>74</v>
      </c>
      <c r="AC31" s="11" t="s">
        <v>126</v>
      </c>
      <c r="AD31">
        <v>16</v>
      </c>
    </row>
    <row r="32" spans="1:31" x14ac:dyDescent="0.25">
      <c r="A32" s="52">
        <v>3903</v>
      </c>
      <c r="B32" s="52">
        <v>3903</v>
      </c>
      <c r="C32" s="52">
        <v>3903</v>
      </c>
      <c r="D32" t="s">
        <v>130</v>
      </c>
      <c r="E32" t="s">
        <v>130</v>
      </c>
      <c r="F32" t="s">
        <v>91</v>
      </c>
      <c r="G32" s="3" t="s">
        <v>131</v>
      </c>
      <c r="H32" s="20" t="s">
        <v>752</v>
      </c>
      <c r="I32" s="21">
        <v>0.2</v>
      </c>
      <c r="J32" s="10" t="s">
        <v>125</v>
      </c>
      <c r="K32" s="21">
        <v>0.2</v>
      </c>
      <c r="L32" s="10" t="s">
        <v>125</v>
      </c>
      <c r="M32" s="21" t="s">
        <v>36</v>
      </c>
      <c r="N32" s="9" t="s">
        <v>125</v>
      </c>
      <c r="O32" s="52">
        <v>3903</v>
      </c>
      <c r="P32" s="52">
        <v>3903</v>
      </c>
      <c r="Q32" s="52">
        <v>3903</v>
      </c>
      <c r="R32" s="10" t="s">
        <v>57</v>
      </c>
      <c r="S32" s="10" t="s">
        <v>57</v>
      </c>
      <c r="T32" s="10" t="s">
        <v>57</v>
      </c>
      <c r="U32" s="22">
        <v>1</v>
      </c>
      <c r="V32" s="22">
        <v>1</v>
      </c>
      <c r="W32" s="22">
        <v>1</v>
      </c>
      <c r="X32" s="22" t="s">
        <v>57</v>
      </c>
      <c r="Y32" s="22" t="s">
        <v>57</v>
      </c>
      <c r="Z32" s="22" t="s">
        <v>32</v>
      </c>
      <c r="AA32" s="50" t="s">
        <v>126</v>
      </c>
      <c r="AB32" s="50" t="s">
        <v>127</v>
      </c>
      <c r="AC32" s="11" t="s">
        <v>126</v>
      </c>
      <c r="AD32">
        <v>16</v>
      </c>
      <c r="AE32" s="50"/>
    </row>
    <row r="33" spans="1:31" x14ac:dyDescent="0.25">
      <c r="A33" s="52">
        <v>3952</v>
      </c>
      <c r="B33" s="52">
        <v>3952</v>
      </c>
      <c r="C33" s="52">
        <v>3952</v>
      </c>
      <c r="D33" t="s">
        <v>135</v>
      </c>
      <c r="E33" t="s">
        <v>91</v>
      </c>
      <c r="F33" t="s">
        <v>91</v>
      </c>
      <c r="G33" s="3" t="s">
        <v>136</v>
      </c>
      <c r="H33" s="20" t="s">
        <v>753</v>
      </c>
      <c r="I33" s="21">
        <v>3</v>
      </c>
      <c r="J33" s="10" t="s">
        <v>137</v>
      </c>
      <c r="K33" s="21">
        <v>3</v>
      </c>
      <c r="L33" s="10" t="s">
        <v>137</v>
      </c>
      <c r="M33" s="21" t="s">
        <v>36</v>
      </c>
      <c r="N33" s="9" t="s">
        <v>137</v>
      </c>
      <c r="O33" s="52">
        <v>3952</v>
      </c>
      <c r="P33" s="52">
        <v>3952</v>
      </c>
      <c r="Q33" s="52">
        <v>3952</v>
      </c>
      <c r="R33" s="10" t="s">
        <v>57</v>
      </c>
      <c r="S33" s="10" t="s">
        <v>57</v>
      </c>
      <c r="T33" s="10" t="s">
        <v>57</v>
      </c>
      <c r="U33" s="22">
        <v>0.5</v>
      </c>
      <c r="V33" s="22">
        <v>0.5</v>
      </c>
      <c r="W33" s="22">
        <v>0.5</v>
      </c>
      <c r="X33" s="22" t="s">
        <v>57</v>
      </c>
      <c r="Y33" s="22" t="s">
        <v>57</v>
      </c>
      <c r="Z33" s="22" t="s">
        <v>74</v>
      </c>
      <c r="AC33" s="11" t="s">
        <v>126</v>
      </c>
      <c r="AD33">
        <v>17</v>
      </c>
    </row>
    <row r="34" spans="1:31" x14ac:dyDescent="0.25">
      <c r="A34" s="52">
        <v>3953</v>
      </c>
      <c r="B34" s="52">
        <v>3953</v>
      </c>
      <c r="C34" s="52">
        <v>3953</v>
      </c>
      <c r="D34" t="s">
        <v>138</v>
      </c>
      <c r="E34" t="s">
        <v>91</v>
      </c>
      <c r="F34" t="s">
        <v>91</v>
      </c>
      <c r="G34" s="3" t="s">
        <v>139</v>
      </c>
      <c r="H34" s="20" t="s">
        <v>754</v>
      </c>
      <c r="I34" s="21">
        <v>2</v>
      </c>
      <c r="J34" s="10" t="s">
        <v>137</v>
      </c>
      <c r="K34" s="21">
        <v>2</v>
      </c>
      <c r="L34" s="10" t="s">
        <v>137</v>
      </c>
      <c r="M34" s="21" t="s">
        <v>36</v>
      </c>
      <c r="N34" s="21" t="s">
        <v>137</v>
      </c>
      <c r="O34" s="52">
        <v>3953</v>
      </c>
      <c r="P34" s="52">
        <v>3953</v>
      </c>
      <c r="Q34" s="52">
        <v>3953</v>
      </c>
      <c r="R34" s="10" t="s">
        <v>57</v>
      </c>
      <c r="S34" s="10" t="s">
        <v>57</v>
      </c>
      <c r="T34" s="10" t="s">
        <v>57</v>
      </c>
      <c r="U34" s="22">
        <v>0.5</v>
      </c>
      <c r="V34" s="22">
        <v>0.5</v>
      </c>
      <c r="W34" s="22">
        <v>0.5</v>
      </c>
      <c r="X34" s="22" t="s">
        <v>57</v>
      </c>
      <c r="Y34" s="22" t="s">
        <v>57</v>
      </c>
      <c r="Z34" s="22" t="s">
        <v>74</v>
      </c>
      <c r="AC34" s="11" t="s">
        <v>126</v>
      </c>
      <c r="AD34">
        <v>17</v>
      </c>
    </row>
    <row r="35" spans="1:31" x14ac:dyDescent="0.25">
      <c r="A35" s="52">
        <v>3954</v>
      </c>
      <c r="B35" s="52">
        <v>3954</v>
      </c>
      <c r="C35" s="52">
        <v>3954</v>
      </c>
      <c r="D35" t="s">
        <v>140</v>
      </c>
      <c r="E35" t="s">
        <v>91</v>
      </c>
      <c r="F35" t="s">
        <v>91</v>
      </c>
      <c r="G35" s="3" t="s">
        <v>141</v>
      </c>
      <c r="H35" s="20" t="s">
        <v>755</v>
      </c>
      <c r="I35" s="21">
        <v>1.5</v>
      </c>
      <c r="J35" s="10" t="s">
        <v>137</v>
      </c>
      <c r="K35" s="21">
        <v>1.5</v>
      </c>
      <c r="L35" s="21" t="s">
        <v>137</v>
      </c>
      <c r="M35" s="21" t="s">
        <v>36</v>
      </c>
      <c r="N35" s="21" t="s">
        <v>137</v>
      </c>
      <c r="O35" s="52">
        <v>3954</v>
      </c>
      <c r="P35" s="52">
        <v>3954</v>
      </c>
      <c r="Q35" s="52">
        <v>3954</v>
      </c>
      <c r="R35" s="10" t="s">
        <v>57</v>
      </c>
      <c r="S35" s="10" t="s">
        <v>57</v>
      </c>
      <c r="T35" s="10" t="s">
        <v>57</v>
      </c>
      <c r="U35" s="22">
        <v>0.5</v>
      </c>
      <c r="V35" s="22">
        <v>0.5</v>
      </c>
      <c r="W35" s="22">
        <v>0.5</v>
      </c>
      <c r="X35" s="22" t="s">
        <v>57</v>
      </c>
      <c r="Y35" s="22" t="s">
        <v>57</v>
      </c>
      <c r="Z35" s="22" t="s">
        <v>74</v>
      </c>
      <c r="AC35" s="11" t="s">
        <v>126</v>
      </c>
      <c r="AD35">
        <v>17</v>
      </c>
    </row>
    <row r="36" spans="1:31" x14ac:dyDescent="0.25">
      <c r="A36" s="52">
        <v>3955</v>
      </c>
      <c r="B36" s="52">
        <v>3955</v>
      </c>
      <c r="C36" s="52">
        <v>3955</v>
      </c>
      <c r="D36" t="s">
        <v>142</v>
      </c>
      <c r="E36" t="s">
        <v>91</v>
      </c>
      <c r="F36" t="s">
        <v>91</v>
      </c>
      <c r="G36" s="3" t="s">
        <v>143</v>
      </c>
      <c r="H36" s="20" t="s">
        <v>756</v>
      </c>
      <c r="I36" s="21">
        <v>1</v>
      </c>
      <c r="J36" s="10" t="s">
        <v>137</v>
      </c>
      <c r="K36" s="21">
        <v>1</v>
      </c>
      <c r="L36" s="10" t="s">
        <v>137</v>
      </c>
      <c r="M36" s="21" t="s">
        <v>36</v>
      </c>
      <c r="N36" s="9" t="s">
        <v>137</v>
      </c>
      <c r="O36" s="52">
        <v>3955</v>
      </c>
      <c r="P36" s="52">
        <v>3955</v>
      </c>
      <c r="Q36" s="52">
        <v>3955</v>
      </c>
      <c r="R36" s="10" t="s">
        <v>57</v>
      </c>
      <c r="S36" s="10" t="s">
        <v>57</v>
      </c>
      <c r="T36" s="10" t="s">
        <v>57</v>
      </c>
      <c r="U36" s="22">
        <v>0.5</v>
      </c>
      <c r="V36" s="22">
        <v>0.5</v>
      </c>
      <c r="W36" s="22">
        <v>0.5</v>
      </c>
      <c r="X36" s="22" t="s">
        <v>57</v>
      </c>
      <c r="Y36" s="22" t="s">
        <v>57</v>
      </c>
      <c r="Z36" s="22" t="s">
        <v>74</v>
      </c>
      <c r="AA36" s="50"/>
      <c r="AB36" s="50"/>
      <c r="AC36" s="11" t="s">
        <v>126</v>
      </c>
      <c r="AD36">
        <v>17</v>
      </c>
    </row>
    <row r="37" spans="1:31" x14ac:dyDescent="0.25">
      <c r="A37" s="52">
        <v>3956</v>
      </c>
      <c r="B37" s="52">
        <v>3956</v>
      </c>
      <c r="C37" s="52">
        <v>3956</v>
      </c>
      <c r="D37" t="s">
        <v>144</v>
      </c>
      <c r="E37" t="s">
        <v>91</v>
      </c>
      <c r="F37" t="s">
        <v>91</v>
      </c>
      <c r="G37" s="3" t="s">
        <v>145</v>
      </c>
      <c r="H37" s="20" t="s">
        <v>757</v>
      </c>
      <c r="I37" s="21">
        <v>1</v>
      </c>
      <c r="J37" s="10" t="s">
        <v>137</v>
      </c>
      <c r="K37" s="21">
        <v>1</v>
      </c>
      <c r="L37" s="10" t="s">
        <v>137</v>
      </c>
      <c r="M37" s="21" t="s">
        <v>36</v>
      </c>
      <c r="N37" s="9" t="s">
        <v>137</v>
      </c>
      <c r="O37" s="52">
        <v>3956</v>
      </c>
      <c r="P37" s="52">
        <v>3956</v>
      </c>
      <c r="Q37" s="52">
        <v>3956</v>
      </c>
      <c r="R37" s="10" t="s">
        <v>57</v>
      </c>
      <c r="S37" s="10" t="s">
        <v>57</v>
      </c>
      <c r="T37" s="10" t="s">
        <v>57</v>
      </c>
      <c r="U37" s="22">
        <v>0.5</v>
      </c>
      <c r="V37" s="22">
        <v>0.5</v>
      </c>
      <c r="W37" s="22">
        <v>0.5</v>
      </c>
      <c r="X37" s="22" t="s">
        <v>57</v>
      </c>
      <c r="Y37" s="22" t="s">
        <v>57</v>
      </c>
      <c r="Z37" s="22" t="s">
        <v>74</v>
      </c>
      <c r="AA37" s="50"/>
      <c r="AB37" s="50"/>
      <c r="AC37" s="11" t="s">
        <v>126</v>
      </c>
      <c r="AD37">
        <v>17</v>
      </c>
    </row>
    <row r="38" spans="1:31" x14ac:dyDescent="0.25">
      <c r="A38" s="52">
        <v>3941</v>
      </c>
      <c r="B38" s="52">
        <v>3941</v>
      </c>
      <c r="C38" s="52">
        <v>3941</v>
      </c>
      <c r="D38" t="s">
        <v>146</v>
      </c>
      <c r="E38" t="s">
        <v>91</v>
      </c>
      <c r="F38" t="s">
        <v>91</v>
      </c>
      <c r="G38" s="3" t="s">
        <v>147</v>
      </c>
      <c r="H38" s="20" t="s">
        <v>758</v>
      </c>
      <c r="I38" s="21">
        <v>5</v>
      </c>
      <c r="J38" s="10" t="s">
        <v>137</v>
      </c>
      <c r="K38" s="21">
        <v>5</v>
      </c>
      <c r="L38" s="10" t="s">
        <v>137</v>
      </c>
      <c r="M38" s="21" t="s">
        <v>36</v>
      </c>
      <c r="N38" s="9" t="s">
        <v>137</v>
      </c>
      <c r="O38" s="52">
        <v>3941</v>
      </c>
      <c r="P38" s="52">
        <v>3941</v>
      </c>
      <c r="Q38" s="52">
        <v>3941</v>
      </c>
      <c r="R38" s="10" t="s">
        <v>57</v>
      </c>
      <c r="S38" s="10" t="s">
        <v>57</v>
      </c>
      <c r="T38" s="10" t="s">
        <v>57</v>
      </c>
      <c r="U38" s="22">
        <v>0.5</v>
      </c>
      <c r="V38" s="22">
        <v>0.5</v>
      </c>
      <c r="W38" s="22">
        <v>0.5</v>
      </c>
      <c r="X38" s="22" t="s">
        <v>57</v>
      </c>
      <c r="Y38" s="22" t="s">
        <v>57</v>
      </c>
      <c r="Z38" s="22" t="s">
        <v>74</v>
      </c>
      <c r="AC38" s="11" t="s">
        <v>126</v>
      </c>
      <c r="AD38">
        <v>17</v>
      </c>
    </row>
    <row r="39" spans="1:31" x14ac:dyDescent="0.25">
      <c r="A39" s="52">
        <v>3942</v>
      </c>
      <c r="B39" s="52">
        <v>3942</v>
      </c>
      <c r="C39" s="52">
        <v>3942</v>
      </c>
      <c r="D39" t="s">
        <v>13</v>
      </c>
      <c r="E39" t="s">
        <v>91</v>
      </c>
      <c r="F39" t="s">
        <v>91</v>
      </c>
      <c r="G39" s="3" t="s">
        <v>148</v>
      </c>
      <c r="H39" s="20" t="s">
        <v>759</v>
      </c>
      <c r="I39" s="21">
        <v>4</v>
      </c>
      <c r="J39" s="21" t="s">
        <v>137</v>
      </c>
      <c r="K39" s="21">
        <v>4</v>
      </c>
      <c r="L39" s="21" t="s">
        <v>137</v>
      </c>
      <c r="M39" s="21" t="s">
        <v>36</v>
      </c>
      <c r="N39" s="9" t="s">
        <v>137</v>
      </c>
      <c r="O39" s="52">
        <v>3942</v>
      </c>
      <c r="P39" s="52">
        <v>3942</v>
      </c>
      <c r="Q39" s="52">
        <v>3942</v>
      </c>
      <c r="R39" s="10" t="s">
        <v>57</v>
      </c>
      <c r="S39" s="10" t="s">
        <v>57</v>
      </c>
      <c r="T39" s="10" t="s">
        <v>57</v>
      </c>
      <c r="U39" s="22">
        <v>0.5</v>
      </c>
      <c r="V39" s="22">
        <v>0.5</v>
      </c>
      <c r="W39" s="22">
        <v>0.5</v>
      </c>
      <c r="X39" s="22" t="s">
        <v>57</v>
      </c>
      <c r="Y39" s="22" t="s">
        <v>57</v>
      </c>
      <c r="Z39" s="22" t="s">
        <v>74</v>
      </c>
      <c r="AC39" s="11" t="s">
        <v>126</v>
      </c>
      <c r="AD39">
        <v>17</v>
      </c>
    </row>
    <row r="40" spans="1:31" x14ac:dyDescent="0.25">
      <c r="A40" s="52">
        <v>3943</v>
      </c>
      <c r="B40" s="52">
        <v>3943</v>
      </c>
      <c r="C40" s="52">
        <v>3943</v>
      </c>
      <c r="D40" t="s">
        <v>149</v>
      </c>
      <c r="E40" t="s">
        <v>91</v>
      </c>
      <c r="F40" t="s">
        <v>91</v>
      </c>
      <c r="G40" s="3" t="s">
        <v>150</v>
      </c>
      <c r="H40" s="20" t="s">
        <v>760</v>
      </c>
      <c r="I40" s="21">
        <v>3</v>
      </c>
      <c r="J40" s="10" t="s">
        <v>137</v>
      </c>
      <c r="K40" s="21">
        <v>3</v>
      </c>
      <c r="L40" s="9" t="s">
        <v>137</v>
      </c>
      <c r="M40" s="21" t="s">
        <v>36</v>
      </c>
      <c r="N40" s="10" t="s">
        <v>137</v>
      </c>
      <c r="O40" s="52">
        <v>3943</v>
      </c>
      <c r="P40" s="52">
        <v>3943</v>
      </c>
      <c r="Q40" s="52">
        <v>3943</v>
      </c>
      <c r="R40" s="9" t="s">
        <v>57</v>
      </c>
      <c r="S40" s="10" t="s">
        <v>57</v>
      </c>
      <c r="T40" s="10" t="s">
        <v>57</v>
      </c>
      <c r="U40" s="22">
        <v>0.5</v>
      </c>
      <c r="V40" s="22">
        <v>0.5</v>
      </c>
      <c r="W40" s="22">
        <v>0.5</v>
      </c>
      <c r="X40" s="22" t="s">
        <v>57</v>
      </c>
      <c r="Y40" s="22" t="s">
        <v>57</v>
      </c>
      <c r="Z40" s="22" t="s">
        <v>74</v>
      </c>
      <c r="AC40" s="11" t="s">
        <v>126</v>
      </c>
      <c r="AD40">
        <v>17</v>
      </c>
    </row>
    <row r="41" spans="1:31" x14ac:dyDescent="0.25">
      <c r="A41" s="52">
        <v>3944</v>
      </c>
      <c r="B41" s="52">
        <v>3944</v>
      </c>
      <c r="C41" s="52">
        <v>3944</v>
      </c>
      <c r="D41" t="s">
        <v>151</v>
      </c>
      <c r="E41" t="s">
        <v>91</v>
      </c>
      <c r="F41" t="s">
        <v>91</v>
      </c>
      <c r="G41" s="3" t="s">
        <v>152</v>
      </c>
      <c r="H41" s="20" t="s">
        <v>761</v>
      </c>
      <c r="I41" s="21">
        <v>2</v>
      </c>
      <c r="J41" s="10" t="s">
        <v>137</v>
      </c>
      <c r="K41" s="21">
        <v>2</v>
      </c>
      <c r="L41" s="10" t="s">
        <v>137</v>
      </c>
      <c r="M41" s="21" t="s">
        <v>36</v>
      </c>
      <c r="N41" s="10" t="s">
        <v>137</v>
      </c>
      <c r="O41" s="52">
        <v>3944</v>
      </c>
      <c r="P41" s="52">
        <v>3944</v>
      </c>
      <c r="Q41" s="52">
        <v>3944</v>
      </c>
      <c r="R41" s="10" t="s">
        <v>57</v>
      </c>
      <c r="S41" s="10" t="s">
        <v>57</v>
      </c>
      <c r="T41" s="10" t="s">
        <v>57</v>
      </c>
      <c r="U41" s="22">
        <v>0.5</v>
      </c>
      <c r="V41" s="22">
        <v>0.5</v>
      </c>
      <c r="W41" s="22">
        <v>0.5</v>
      </c>
      <c r="X41" s="22" t="s">
        <v>57</v>
      </c>
      <c r="Y41" s="22" t="s">
        <v>57</v>
      </c>
      <c r="Z41" s="22" t="s">
        <v>74</v>
      </c>
      <c r="AA41" s="50"/>
      <c r="AB41" s="50"/>
      <c r="AC41" s="11" t="s">
        <v>126</v>
      </c>
      <c r="AD41">
        <v>17</v>
      </c>
    </row>
    <row r="42" spans="1:31" x14ac:dyDescent="0.25">
      <c r="A42" s="52">
        <v>3945</v>
      </c>
      <c r="B42" s="52">
        <v>3945</v>
      </c>
      <c r="C42" s="52">
        <v>3945</v>
      </c>
      <c r="D42" t="s">
        <v>153</v>
      </c>
      <c r="E42" t="s">
        <v>91</v>
      </c>
      <c r="F42" t="s">
        <v>91</v>
      </c>
      <c r="G42" s="3" t="s">
        <v>154</v>
      </c>
      <c r="H42" s="20" t="s">
        <v>762</v>
      </c>
      <c r="I42" s="21">
        <v>1.5</v>
      </c>
      <c r="J42" s="10" t="s">
        <v>137</v>
      </c>
      <c r="K42" s="21">
        <v>1.5</v>
      </c>
      <c r="L42" s="10" t="s">
        <v>137</v>
      </c>
      <c r="M42" s="21" t="s">
        <v>36</v>
      </c>
      <c r="N42" s="10" t="s">
        <v>137</v>
      </c>
      <c r="O42" s="52">
        <v>3945</v>
      </c>
      <c r="P42" s="52">
        <v>3945</v>
      </c>
      <c r="Q42" s="52">
        <v>3945</v>
      </c>
      <c r="R42" s="10" t="s">
        <v>57</v>
      </c>
      <c r="S42" s="10" t="s">
        <v>57</v>
      </c>
      <c r="T42" s="10" t="s">
        <v>57</v>
      </c>
      <c r="U42" s="22">
        <v>0.5</v>
      </c>
      <c r="V42" s="22">
        <v>0.5</v>
      </c>
      <c r="W42" s="22">
        <v>0.5</v>
      </c>
      <c r="X42" s="22" t="s">
        <v>57</v>
      </c>
      <c r="Y42" s="22" t="s">
        <v>57</v>
      </c>
      <c r="Z42" s="22" t="s">
        <v>74</v>
      </c>
      <c r="AC42" s="11" t="s">
        <v>126</v>
      </c>
      <c r="AD42">
        <v>17</v>
      </c>
    </row>
    <row r="43" spans="1:31" x14ac:dyDescent="0.25">
      <c r="A43" s="52">
        <v>3946</v>
      </c>
      <c r="B43" s="52">
        <v>3946</v>
      </c>
      <c r="C43" s="52">
        <v>3946</v>
      </c>
      <c r="D43" t="s">
        <v>155</v>
      </c>
      <c r="E43" t="s">
        <v>91</v>
      </c>
      <c r="F43" t="s">
        <v>91</v>
      </c>
      <c r="G43" s="3" t="s">
        <v>156</v>
      </c>
      <c r="H43" s="20" t="s">
        <v>763</v>
      </c>
      <c r="I43" s="21">
        <v>1</v>
      </c>
      <c r="J43" s="10" t="s">
        <v>137</v>
      </c>
      <c r="K43" s="21">
        <v>1</v>
      </c>
      <c r="L43" s="10" t="s">
        <v>137</v>
      </c>
      <c r="M43" s="21" t="s">
        <v>36</v>
      </c>
      <c r="N43" s="10" t="s">
        <v>137</v>
      </c>
      <c r="O43" s="52">
        <v>3946</v>
      </c>
      <c r="P43" s="52">
        <v>3946</v>
      </c>
      <c r="Q43" s="52">
        <v>3946</v>
      </c>
      <c r="R43" s="10" t="s">
        <v>57</v>
      </c>
      <c r="S43" s="10" t="s">
        <v>57</v>
      </c>
      <c r="T43" s="10" t="s">
        <v>57</v>
      </c>
      <c r="U43" s="22">
        <v>0.5</v>
      </c>
      <c r="V43" s="22">
        <v>0.5</v>
      </c>
      <c r="W43" s="22">
        <v>0.5</v>
      </c>
      <c r="X43" s="22" t="s">
        <v>57</v>
      </c>
      <c r="Y43" s="22" t="s">
        <v>57</v>
      </c>
      <c r="Z43" s="22" t="s">
        <v>74</v>
      </c>
      <c r="AA43" s="50"/>
      <c r="AB43" s="50"/>
      <c r="AC43" s="11" t="s">
        <v>126</v>
      </c>
      <c r="AD43">
        <v>17</v>
      </c>
    </row>
    <row r="44" spans="1:31" x14ac:dyDescent="0.25">
      <c r="A44" s="52">
        <v>3932</v>
      </c>
      <c r="B44" s="52">
        <v>3932</v>
      </c>
      <c r="C44" s="52">
        <v>3932</v>
      </c>
      <c r="D44" t="s">
        <v>157</v>
      </c>
      <c r="E44" t="s">
        <v>157</v>
      </c>
      <c r="F44" t="s">
        <v>91</v>
      </c>
      <c r="G44" s="3" t="s">
        <v>158</v>
      </c>
      <c r="H44" s="20" t="s">
        <v>764</v>
      </c>
      <c r="I44" s="21">
        <v>1.75</v>
      </c>
      <c r="J44" s="10" t="s">
        <v>137</v>
      </c>
      <c r="K44" s="21">
        <v>1.75</v>
      </c>
      <c r="L44" s="10" t="s">
        <v>137</v>
      </c>
      <c r="M44" s="21" t="s">
        <v>36</v>
      </c>
      <c r="N44" s="10" t="s">
        <v>137</v>
      </c>
      <c r="O44" s="52">
        <v>3932</v>
      </c>
      <c r="P44" s="52">
        <v>3932</v>
      </c>
      <c r="Q44" s="52">
        <v>3932</v>
      </c>
      <c r="R44" s="10" t="s">
        <v>57</v>
      </c>
      <c r="S44" s="10" t="s">
        <v>57</v>
      </c>
      <c r="T44" s="10" t="s">
        <v>57</v>
      </c>
      <c r="U44" s="22">
        <v>0.5</v>
      </c>
      <c r="V44" s="22">
        <v>0.5</v>
      </c>
      <c r="W44" s="22">
        <v>0.5</v>
      </c>
      <c r="X44" s="22" t="s">
        <v>57</v>
      </c>
      <c r="Y44" s="22" t="s">
        <v>57</v>
      </c>
      <c r="Z44" s="22" t="s">
        <v>74</v>
      </c>
      <c r="AC44" s="11" t="s">
        <v>126</v>
      </c>
      <c r="AD44">
        <v>17</v>
      </c>
    </row>
    <row r="45" spans="1:31" x14ac:dyDescent="0.25">
      <c r="A45" s="52">
        <v>3933</v>
      </c>
      <c r="B45" s="52">
        <v>3933</v>
      </c>
      <c r="C45" s="52">
        <v>3933</v>
      </c>
      <c r="D45" t="s">
        <v>159</v>
      </c>
      <c r="E45" t="s">
        <v>159</v>
      </c>
      <c r="F45" t="s">
        <v>91</v>
      </c>
      <c r="G45" s="3" t="s">
        <v>160</v>
      </c>
      <c r="H45" s="20" t="s">
        <v>765</v>
      </c>
      <c r="I45" s="21">
        <v>1.5</v>
      </c>
      <c r="J45" s="10" t="s">
        <v>137</v>
      </c>
      <c r="K45" s="21">
        <v>1.5</v>
      </c>
      <c r="L45" s="10" t="s">
        <v>137</v>
      </c>
      <c r="M45" s="21" t="s">
        <v>36</v>
      </c>
      <c r="N45" s="10" t="s">
        <v>137</v>
      </c>
      <c r="O45" s="52">
        <v>3933</v>
      </c>
      <c r="P45" s="52">
        <v>3933</v>
      </c>
      <c r="Q45" s="52">
        <v>3933</v>
      </c>
      <c r="R45" s="10" t="s">
        <v>57</v>
      </c>
      <c r="S45" s="10" t="s">
        <v>57</v>
      </c>
      <c r="T45" s="10" t="s">
        <v>57</v>
      </c>
      <c r="U45" s="22">
        <v>0.5</v>
      </c>
      <c r="V45" s="22">
        <v>0.5</v>
      </c>
      <c r="W45" s="22">
        <v>0.5</v>
      </c>
      <c r="X45" s="22" t="s">
        <v>57</v>
      </c>
      <c r="Y45" s="22" t="s">
        <v>57</v>
      </c>
      <c r="Z45" s="22" t="s">
        <v>74</v>
      </c>
      <c r="AC45" s="11" t="s">
        <v>126</v>
      </c>
      <c r="AD45">
        <v>17</v>
      </c>
    </row>
    <row r="46" spans="1:31" x14ac:dyDescent="0.25">
      <c r="A46" s="52">
        <v>3934</v>
      </c>
      <c r="B46" s="52">
        <v>3934</v>
      </c>
      <c r="C46" s="52">
        <v>3934</v>
      </c>
      <c r="D46" t="s">
        <v>161</v>
      </c>
      <c r="E46" t="s">
        <v>161</v>
      </c>
      <c r="F46" t="s">
        <v>91</v>
      </c>
      <c r="G46" s="3" t="s">
        <v>162</v>
      </c>
      <c r="H46" s="20" t="s">
        <v>766</v>
      </c>
      <c r="I46" s="21">
        <v>1</v>
      </c>
      <c r="J46" s="10" t="s">
        <v>137</v>
      </c>
      <c r="K46" s="21">
        <v>1</v>
      </c>
      <c r="L46" s="10" t="s">
        <v>137</v>
      </c>
      <c r="M46" s="21" t="s">
        <v>36</v>
      </c>
      <c r="N46" s="10" t="s">
        <v>137</v>
      </c>
      <c r="O46" s="52">
        <v>3934</v>
      </c>
      <c r="P46" s="52">
        <v>3934</v>
      </c>
      <c r="Q46" s="52">
        <v>3934</v>
      </c>
      <c r="R46" s="10" t="s">
        <v>57</v>
      </c>
      <c r="S46" s="10" t="s">
        <v>57</v>
      </c>
      <c r="T46" s="10" t="s">
        <v>57</v>
      </c>
      <c r="U46" s="22">
        <v>0.5</v>
      </c>
      <c r="V46" s="22">
        <v>0.5</v>
      </c>
      <c r="W46" s="22">
        <v>0.5</v>
      </c>
      <c r="X46" s="22" t="s">
        <v>57</v>
      </c>
      <c r="Y46" s="22" t="s">
        <v>57</v>
      </c>
      <c r="Z46" s="22" t="s">
        <v>74</v>
      </c>
      <c r="AC46" s="11" t="s">
        <v>126</v>
      </c>
      <c r="AD46">
        <v>17</v>
      </c>
    </row>
    <row r="47" spans="1:31" x14ac:dyDescent="0.25">
      <c r="A47" s="52">
        <v>3962</v>
      </c>
      <c r="B47" s="52">
        <v>3962</v>
      </c>
      <c r="C47" s="52">
        <v>3962</v>
      </c>
      <c r="D47" t="s">
        <v>163</v>
      </c>
      <c r="E47" t="s">
        <v>163</v>
      </c>
      <c r="F47" t="s">
        <v>91</v>
      </c>
      <c r="G47" s="3" t="s">
        <v>164</v>
      </c>
      <c r="H47" s="20" t="s">
        <v>767</v>
      </c>
      <c r="I47" s="21">
        <v>0.1</v>
      </c>
      <c r="J47" s="10" t="s">
        <v>125</v>
      </c>
      <c r="K47" s="21">
        <v>0.1</v>
      </c>
      <c r="L47" s="10" t="s">
        <v>125</v>
      </c>
      <c r="M47" s="21" t="s">
        <v>36</v>
      </c>
      <c r="N47" s="10" t="s">
        <v>125</v>
      </c>
      <c r="O47" s="52">
        <v>3962</v>
      </c>
      <c r="P47" s="52">
        <v>3962</v>
      </c>
      <c r="Q47" s="52">
        <v>3962</v>
      </c>
      <c r="R47" s="10" t="s">
        <v>57</v>
      </c>
      <c r="S47" s="10" t="s">
        <v>57</v>
      </c>
      <c r="T47" s="10" t="s">
        <v>57</v>
      </c>
      <c r="U47" s="22">
        <v>1</v>
      </c>
      <c r="V47" s="22">
        <v>1</v>
      </c>
      <c r="W47" s="22">
        <v>1</v>
      </c>
      <c r="X47" s="22" t="s">
        <v>57</v>
      </c>
      <c r="Y47" s="22" t="s">
        <v>57</v>
      </c>
      <c r="Z47" s="22" t="s">
        <v>32</v>
      </c>
      <c r="AA47" s="50" t="s">
        <v>126</v>
      </c>
      <c r="AB47" s="50" t="s">
        <v>127</v>
      </c>
      <c r="AC47" s="11" t="s">
        <v>126</v>
      </c>
      <c r="AD47">
        <v>18</v>
      </c>
      <c r="AE47" s="50"/>
    </row>
    <row r="48" spans="1:31" x14ac:dyDescent="0.25">
      <c r="A48" s="52">
        <v>4779</v>
      </c>
      <c r="B48" s="52">
        <v>4779</v>
      </c>
      <c r="C48" s="52">
        <v>4779</v>
      </c>
      <c r="D48" t="s">
        <v>165</v>
      </c>
      <c r="E48" t="s">
        <v>165</v>
      </c>
      <c r="F48" t="s">
        <v>91</v>
      </c>
      <c r="G48" s="3" t="s">
        <v>166</v>
      </c>
      <c r="H48" s="20" t="s">
        <v>768</v>
      </c>
      <c r="I48" s="21">
        <v>0.1</v>
      </c>
      <c r="J48" s="10" t="s">
        <v>125</v>
      </c>
      <c r="K48" s="21">
        <v>0.1</v>
      </c>
      <c r="L48" s="10" t="s">
        <v>125</v>
      </c>
      <c r="M48" s="21" t="s">
        <v>36</v>
      </c>
      <c r="N48" s="10" t="s">
        <v>125</v>
      </c>
      <c r="O48" s="52">
        <v>4779</v>
      </c>
      <c r="P48" s="52">
        <v>4779</v>
      </c>
      <c r="Q48" s="52">
        <v>4779</v>
      </c>
      <c r="R48" s="10" t="s">
        <v>57</v>
      </c>
      <c r="S48" s="10" t="s">
        <v>57</v>
      </c>
      <c r="T48" s="10" t="s">
        <v>57</v>
      </c>
      <c r="U48" s="22">
        <v>1</v>
      </c>
      <c r="V48" s="22">
        <v>1</v>
      </c>
      <c r="W48" s="22">
        <v>1</v>
      </c>
      <c r="X48" s="22" t="s">
        <v>57</v>
      </c>
      <c r="Y48" s="22" t="s">
        <v>57</v>
      </c>
      <c r="Z48" s="22" t="s">
        <v>32</v>
      </c>
      <c r="AA48" s="50" t="s">
        <v>126</v>
      </c>
      <c r="AB48" s="50" t="s">
        <v>127</v>
      </c>
      <c r="AC48" s="11" t="s">
        <v>126</v>
      </c>
      <c r="AD48">
        <v>18</v>
      </c>
      <c r="AE48" s="50"/>
    </row>
    <row r="49" spans="1:30" x14ac:dyDescent="0.25">
      <c r="A49" s="52">
        <v>3511</v>
      </c>
      <c r="B49" s="52">
        <v>3511</v>
      </c>
      <c r="C49" s="52">
        <v>3511</v>
      </c>
      <c r="D49" t="s">
        <v>167</v>
      </c>
      <c r="E49" t="s">
        <v>91</v>
      </c>
      <c r="F49" t="s">
        <v>91</v>
      </c>
      <c r="G49" s="3" t="s">
        <v>168</v>
      </c>
      <c r="H49" s="20" t="s">
        <v>769</v>
      </c>
      <c r="I49" s="9">
        <v>1.5</v>
      </c>
      <c r="J49" s="10" t="s">
        <v>137</v>
      </c>
      <c r="K49" s="9">
        <v>1.5</v>
      </c>
      <c r="L49" s="9" t="s">
        <v>137</v>
      </c>
      <c r="M49" s="21" t="s">
        <v>36</v>
      </c>
      <c r="N49" s="10" t="s">
        <v>137</v>
      </c>
      <c r="O49" s="52">
        <v>3511</v>
      </c>
      <c r="P49" s="52">
        <v>3511</v>
      </c>
      <c r="Q49" s="52">
        <v>3511</v>
      </c>
      <c r="R49" s="9" t="s">
        <v>57</v>
      </c>
      <c r="S49" s="10" t="s">
        <v>57</v>
      </c>
      <c r="T49" s="10" t="s">
        <v>57</v>
      </c>
      <c r="U49" s="22">
        <v>0.5</v>
      </c>
      <c r="V49" s="22">
        <v>0.5</v>
      </c>
      <c r="W49" s="22">
        <v>0.5</v>
      </c>
      <c r="X49" s="22" t="s">
        <v>57</v>
      </c>
      <c r="Y49" s="22" t="s">
        <v>57</v>
      </c>
      <c r="Z49" s="22" t="s">
        <v>74</v>
      </c>
      <c r="AC49" s="11" t="s">
        <v>126</v>
      </c>
      <c r="AD49">
        <v>19</v>
      </c>
    </row>
    <row r="50" spans="1:30" x14ac:dyDescent="0.25">
      <c r="A50" s="52">
        <v>3759</v>
      </c>
      <c r="B50" s="52">
        <v>3759</v>
      </c>
      <c r="C50" s="52">
        <v>3759</v>
      </c>
      <c r="D50" t="s">
        <v>169</v>
      </c>
      <c r="E50" t="s">
        <v>91</v>
      </c>
      <c r="F50" t="s">
        <v>91</v>
      </c>
      <c r="G50" s="3" t="s">
        <v>170</v>
      </c>
      <c r="H50" s="20" t="s">
        <v>770</v>
      </c>
      <c r="I50" s="9">
        <v>1.5</v>
      </c>
      <c r="J50" s="10" t="s">
        <v>137</v>
      </c>
      <c r="K50" s="9">
        <v>1.5</v>
      </c>
      <c r="L50" s="9" t="s">
        <v>137</v>
      </c>
      <c r="M50" s="21" t="s">
        <v>36</v>
      </c>
      <c r="N50" s="10" t="s">
        <v>137</v>
      </c>
      <c r="O50" s="52">
        <v>3759</v>
      </c>
      <c r="P50" s="52">
        <v>3759</v>
      </c>
      <c r="Q50" s="52">
        <v>3759</v>
      </c>
      <c r="R50" s="9" t="s">
        <v>57</v>
      </c>
      <c r="S50" s="10" t="s">
        <v>57</v>
      </c>
      <c r="T50" s="10" t="s">
        <v>57</v>
      </c>
      <c r="U50" s="22">
        <v>0.5</v>
      </c>
      <c r="V50" s="22">
        <v>0.5</v>
      </c>
      <c r="W50" s="22">
        <v>0.5</v>
      </c>
      <c r="X50" s="22" t="s">
        <v>57</v>
      </c>
      <c r="Y50" s="22" t="s">
        <v>57</v>
      </c>
      <c r="Z50" s="22" t="s">
        <v>74</v>
      </c>
      <c r="AC50" s="11" t="s">
        <v>126</v>
      </c>
      <c r="AD50">
        <v>19</v>
      </c>
    </row>
    <row r="51" spans="1:30" x14ac:dyDescent="0.25">
      <c r="A51" s="52">
        <v>3512</v>
      </c>
      <c r="B51" s="52">
        <v>3512</v>
      </c>
      <c r="C51" s="52">
        <v>3512</v>
      </c>
      <c r="D51" t="s">
        <v>171</v>
      </c>
      <c r="E51" t="s">
        <v>91</v>
      </c>
      <c r="F51" t="s">
        <v>91</v>
      </c>
      <c r="G51" s="3" t="s">
        <v>172</v>
      </c>
      <c r="H51" s="20" t="s">
        <v>771</v>
      </c>
      <c r="I51" s="9">
        <v>1.25</v>
      </c>
      <c r="J51" s="10" t="s">
        <v>137</v>
      </c>
      <c r="K51" s="9">
        <v>1.25</v>
      </c>
      <c r="L51" s="9" t="s">
        <v>137</v>
      </c>
      <c r="M51" s="21" t="s">
        <v>36</v>
      </c>
      <c r="N51" s="10" t="s">
        <v>137</v>
      </c>
      <c r="O51" s="52">
        <v>3512</v>
      </c>
      <c r="P51" s="52">
        <v>3512</v>
      </c>
      <c r="Q51" s="52">
        <v>3512</v>
      </c>
      <c r="R51" s="9" t="s">
        <v>57</v>
      </c>
      <c r="S51" s="10" t="s">
        <v>57</v>
      </c>
      <c r="T51" s="10" t="s">
        <v>57</v>
      </c>
      <c r="U51" s="22">
        <v>0.5</v>
      </c>
      <c r="V51" s="22">
        <v>0.5</v>
      </c>
      <c r="W51" s="22">
        <v>0.5</v>
      </c>
      <c r="X51" s="22" t="s">
        <v>57</v>
      </c>
      <c r="Y51" s="22" t="s">
        <v>57</v>
      </c>
      <c r="Z51" s="22" t="s">
        <v>74</v>
      </c>
      <c r="AC51" s="11" t="s">
        <v>126</v>
      </c>
      <c r="AD51">
        <v>19</v>
      </c>
    </row>
    <row r="52" spans="1:30" x14ac:dyDescent="0.25">
      <c r="A52" s="52">
        <v>4803</v>
      </c>
      <c r="B52" s="52">
        <v>4803</v>
      </c>
      <c r="C52" s="52">
        <v>4803</v>
      </c>
      <c r="D52" t="s">
        <v>173</v>
      </c>
      <c r="E52" t="s">
        <v>91</v>
      </c>
      <c r="F52" t="s">
        <v>91</v>
      </c>
      <c r="G52" s="3" t="s">
        <v>174</v>
      </c>
      <c r="H52" s="20" t="s">
        <v>772</v>
      </c>
      <c r="I52" s="9">
        <v>2</v>
      </c>
      <c r="J52" s="10" t="s">
        <v>137</v>
      </c>
      <c r="K52" s="9">
        <v>2</v>
      </c>
      <c r="L52" s="9" t="s">
        <v>137</v>
      </c>
      <c r="M52" s="21" t="s">
        <v>36</v>
      </c>
      <c r="N52" s="10" t="s">
        <v>137</v>
      </c>
      <c r="O52" s="52">
        <v>4803</v>
      </c>
      <c r="P52" s="52">
        <v>4803</v>
      </c>
      <c r="Q52" s="52">
        <v>4803</v>
      </c>
      <c r="R52" s="9" t="s">
        <v>57</v>
      </c>
      <c r="S52" s="10" t="s">
        <v>57</v>
      </c>
      <c r="T52" s="10" t="s">
        <v>57</v>
      </c>
      <c r="U52" s="22">
        <v>0.5</v>
      </c>
      <c r="V52" s="22">
        <v>0.5</v>
      </c>
      <c r="W52" s="22">
        <v>0.5</v>
      </c>
      <c r="X52" s="22" t="s">
        <v>57</v>
      </c>
      <c r="Y52" s="22" t="s">
        <v>57</v>
      </c>
      <c r="Z52" s="22" t="s">
        <v>74</v>
      </c>
      <c r="AC52" s="11" t="s">
        <v>126</v>
      </c>
      <c r="AD52">
        <v>19</v>
      </c>
    </row>
    <row r="53" spans="1:30" x14ac:dyDescent="0.25">
      <c r="A53" s="52">
        <v>4804</v>
      </c>
      <c r="B53" s="52">
        <v>4804</v>
      </c>
      <c r="C53" s="52">
        <v>4804</v>
      </c>
      <c r="D53" t="s">
        <v>175</v>
      </c>
      <c r="E53" t="s">
        <v>91</v>
      </c>
      <c r="F53" t="s">
        <v>91</v>
      </c>
      <c r="G53" s="3" t="s">
        <v>176</v>
      </c>
      <c r="H53" s="20" t="s">
        <v>773</v>
      </c>
      <c r="I53" s="9">
        <v>3</v>
      </c>
      <c r="J53" s="10" t="s">
        <v>137</v>
      </c>
      <c r="K53" s="9">
        <v>3</v>
      </c>
      <c r="L53" s="9" t="s">
        <v>137</v>
      </c>
      <c r="M53" s="21" t="s">
        <v>36</v>
      </c>
      <c r="N53" s="10" t="s">
        <v>137</v>
      </c>
      <c r="O53" s="52">
        <v>4804</v>
      </c>
      <c r="P53" s="52">
        <v>4804</v>
      </c>
      <c r="Q53" s="52">
        <v>4804</v>
      </c>
      <c r="R53" s="9" t="s">
        <v>57</v>
      </c>
      <c r="S53" s="10" t="s">
        <v>57</v>
      </c>
      <c r="T53" s="10" t="s">
        <v>57</v>
      </c>
      <c r="U53" s="22">
        <v>0.5</v>
      </c>
      <c r="V53" s="22">
        <v>0.5</v>
      </c>
      <c r="W53" s="22">
        <v>0.5</v>
      </c>
      <c r="X53" s="22" t="s">
        <v>57</v>
      </c>
      <c r="Y53" s="22" t="s">
        <v>57</v>
      </c>
      <c r="Z53" s="22" t="s">
        <v>74</v>
      </c>
      <c r="AC53" s="11" t="s">
        <v>126</v>
      </c>
      <c r="AD53">
        <v>19</v>
      </c>
    </row>
    <row r="54" spans="1:30" x14ac:dyDescent="0.25">
      <c r="A54" s="52">
        <v>4805</v>
      </c>
      <c r="B54" s="52">
        <v>4805</v>
      </c>
      <c r="C54" s="52">
        <v>4805</v>
      </c>
      <c r="D54" t="s">
        <v>177</v>
      </c>
      <c r="E54" t="s">
        <v>91</v>
      </c>
      <c r="F54" t="s">
        <v>91</v>
      </c>
      <c r="G54" s="3" t="s">
        <v>178</v>
      </c>
      <c r="H54" s="20" t="s">
        <v>774</v>
      </c>
      <c r="I54" s="21">
        <v>2</v>
      </c>
      <c r="J54" s="10" t="s">
        <v>137</v>
      </c>
      <c r="K54" s="21">
        <v>2</v>
      </c>
      <c r="L54" s="10" t="s">
        <v>137</v>
      </c>
      <c r="M54" s="21" t="s">
        <v>36</v>
      </c>
      <c r="N54" s="10" t="s">
        <v>137</v>
      </c>
      <c r="O54" s="52">
        <v>4805</v>
      </c>
      <c r="P54" s="52">
        <v>4805</v>
      </c>
      <c r="Q54" s="52">
        <v>4805</v>
      </c>
      <c r="R54" s="10" t="s">
        <v>57</v>
      </c>
      <c r="S54" s="10" t="s">
        <v>57</v>
      </c>
      <c r="T54" s="10" t="s">
        <v>57</v>
      </c>
      <c r="U54" s="22">
        <v>0.5</v>
      </c>
      <c r="V54" s="22">
        <v>0.5</v>
      </c>
      <c r="W54" s="22">
        <v>0.5</v>
      </c>
      <c r="X54" s="22" t="s">
        <v>57</v>
      </c>
      <c r="Y54" s="22" t="s">
        <v>57</v>
      </c>
      <c r="Z54" s="22" t="s">
        <v>74</v>
      </c>
      <c r="AC54" s="11" t="s">
        <v>126</v>
      </c>
      <c r="AD54">
        <v>19</v>
      </c>
    </row>
    <row r="55" spans="1:30" x14ac:dyDescent="0.25">
      <c r="A55" s="52">
        <v>4806</v>
      </c>
      <c r="B55" s="52">
        <v>4806</v>
      </c>
      <c r="C55" s="52">
        <v>4806</v>
      </c>
      <c r="D55" t="s">
        <v>179</v>
      </c>
      <c r="E55" t="s">
        <v>91</v>
      </c>
      <c r="F55" t="s">
        <v>91</v>
      </c>
      <c r="G55" s="3" t="s">
        <v>180</v>
      </c>
      <c r="H55" s="20" t="s">
        <v>775</v>
      </c>
      <c r="I55" s="21">
        <v>3</v>
      </c>
      <c r="J55" s="10" t="s">
        <v>137</v>
      </c>
      <c r="K55" s="21">
        <v>3</v>
      </c>
      <c r="L55" s="10" t="s">
        <v>137</v>
      </c>
      <c r="M55" s="21" t="s">
        <v>36</v>
      </c>
      <c r="N55" s="10" t="s">
        <v>137</v>
      </c>
      <c r="O55" s="52">
        <v>4806</v>
      </c>
      <c r="P55" s="52">
        <v>4806</v>
      </c>
      <c r="Q55" s="52">
        <v>4806</v>
      </c>
      <c r="R55" s="10" t="s">
        <v>57</v>
      </c>
      <c r="S55" s="10" t="s">
        <v>57</v>
      </c>
      <c r="T55" s="10" t="s">
        <v>57</v>
      </c>
      <c r="U55" s="22">
        <v>0.5</v>
      </c>
      <c r="V55" s="22">
        <v>0.5</v>
      </c>
      <c r="W55" s="22">
        <v>0.5</v>
      </c>
      <c r="X55" s="22" t="s">
        <v>57</v>
      </c>
      <c r="Y55" s="22" t="s">
        <v>57</v>
      </c>
      <c r="Z55" s="22" t="s">
        <v>74</v>
      </c>
      <c r="AC55" s="11" t="s">
        <v>126</v>
      </c>
      <c r="AD55">
        <v>19</v>
      </c>
    </row>
    <row r="56" spans="1:30" x14ac:dyDescent="0.25">
      <c r="A56" s="52">
        <v>4807</v>
      </c>
      <c r="B56" s="52">
        <v>4807</v>
      </c>
      <c r="C56" s="52">
        <v>4807</v>
      </c>
      <c r="D56" t="s">
        <v>181</v>
      </c>
      <c r="E56" t="s">
        <v>91</v>
      </c>
      <c r="F56" t="s">
        <v>91</v>
      </c>
      <c r="G56" s="3" t="s">
        <v>182</v>
      </c>
      <c r="H56" s="20" t="s">
        <v>776</v>
      </c>
      <c r="I56" s="21">
        <v>1.5</v>
      </c>
      <c r="J56" s="10" t="s">
        <v>137</v>
      </c>
      <c r="K56" s="21">
        <v>1.5</v>
      </c>
      <c r="L56" s="10" t="s">
        <v>137</v>
      </c>
      <c r="M56" s="21" t="s">
        <v>36</v>
      </c>
      <c r="N56" s="10" t="s">
        <v>137</v>
      </c>
      <c r="O56" s="52">
        <v>4807</v>
      </c>
      <c r="P56" s="52">
        <v>4807</v>
      </c>
      <c r="Q56" s="52">
        <v>4807</v>
      </c>
      <c r="R56" s="10" t="s">
        <v>57</v>
      </c>
      <c r="S56" s="10" t="s">
        <v>57</v>
      </c>
      <c r="T56" s="10" t="s">
        <v>57</v>
      </c>
      <c r="U56" s="22">
        <v>0.5</v>
      </c>
      <c r="V56" s="22">
        <v>0.5</v>
      </c>
      <c r="W56" s="22">
        <v>0.5</v>
      </c>
      <c r="X56" s="22" t="s">
        <v>57</v>
      </c>
      <c r="Y56" s="22" t="s">
        <v>57</v>
      </c>
      <c r="Z56" s="22" t="s">
        <v>74</v>
      </c>
      <c r="AC56" s="11" t="s">
        <v>126</v>
      </c>
      <c r="AD56">
        <v>19</v>
      </c>
    </row>
    <row r="57" spans="1:30" x14ac:dyDescent="0.25">
      <c r="A57" s="52">
        <v>4808</v>
      </c>
      <c r="B57" s="52">
        <v>4808</v>
      </c>
      <c r="C57" s="52">
        <v>4808</v>
      </c>
      <c r="D57" t="s">
        <v>183</v>
      </c>
      <c r="E57" t="s">
        <v>91</v>
      </c>
      <c r="F57" t="s">
        <v>91</v>
      </c>
      <c r="G57" s="3" t="s">
        <v>184</v>
      </c>
      <c r="H57" s="20" t="s">
        <v>777</v>
      </c>
      <c r="I57" s="21">
        <v>2.5</v>
      </c>
      <c r="J57" s="10" t="s">
        <v>137</v>
      </c>
      <c r="K57" s="21">
        <v>2.5</v>
      </c>
      <c r="L57" s="10" t="s">
        <v>137</v>
      </c>
      <c r="M57" s="21" t="s">
        <v>36</v>
      </c>
      <c r="N57" s="10" t="s">
        <v>137</v>
      </c>
      <c r="O57" s="52">
        <v>4808</v>
      </c>
      <c r="P57" s="52">
        <v>4808</v>
      </c>
      <c r="Q57" s="52">
        <v>4808</v>
      </c>
      <c r="R57" s="10" t="s">
        <v>57</v>
      </c>
      <c r="S57" s="10" t="s">
        <v>57</v>
      </c>
      <c r="T57" s="10" t="s">
        <v>57</v>
      </c>
      <c r="U57" s="22">
        <v>0.5</v>
      </c>
      <c r="V57" s="22">
        <v>0.5</v>
      </c>
      <c r="W57" s="22">
        <v>0.5</v>
      </c>
      <c r="X57" s="22" t="s">
        <v>57</v>
      </c>
      <c r="Y57" s="22" t="s">
        <v>57</v>
      </c>
      <c r="Z57" s="22" t="s">
        <v>74</v>
      </c>
      <c r="AC57" s="11" t="s">
        <v>126</v>
      </c>
      <c r="AD57">
        <v>19</v>
      </c>
    </row>
    <row r="58" spans="1:30" x14ac:dyDescent="0.25">
      <c r="A58" s="52">
        <v>4797</v>
      </c>
      <c r="B58" s="52">
        <v>4797</v>
      </c>
      <c r="C58" s="52">
        <v>4797</v>
      </c>
      <c r="D58" t="s">
        <v>185</v>
      </c>
      <c r="E58" t="s">
        <v>185</v>
      </c>
      <c r="F58" t="s">
        <v>91</v>
      </c>
      <c r="G58" s="3" t="s">
        <v>186</v>
      </c>
      <c r="H58" s="20" t="s">
        <v>778</v>
      </c>
      <c r="I58" s="21">
        <v>1.25</v>
      </c>
      <c r="J58" s="10" t="s">
        <v>137</v>
      </c>
      <c r="K58" s="21">
        <v>1.25</v>
      </c>
      <c r="L58" s="10" t="s">
        <v>137</v>
      </c>
      <c r="M58" s="21" t="s">
        <v>36</v>
      </c>
      <c r="N58" s="10" t="s">
        <v>137</v>
      </c>
      <c r="O58" s="52">
        <v>4797</v>
      </c>
      <c r="P58" s="52">
        <v>4797</v>
      </c>
      <c r="Q58" s="52">
        <v>4797</v>
      </c>
      <c r="R58" s="10" t="s">
        <v>57</v>
      </c>
      <c r="S58" s="10" t="s">
        <v>57</v>
      </c>
      <c r="T58" s="10" t="s">
        <v>57</v>
      </c>
      <c r="U58" s="22">
        <v>0.5</v>
      </c>
      <c r="V58" s="22">
        <v>0.5</v>
      </c>
      <c r="W58" s="22">
        <v>0.5</v>
      </c>
      <c r="X58" s="22" t="s">
        <v>57</v>
      </c>
      <c r="Y58" s="22" t="s">
        <v>57</v>
      </c>
      <c r="Z58" s="22" t="s">
        <v>74</v>
      </c>
      <c r="AC58" s="11" t="s">
        <v>126</v>
      </c>
      <c r="AD58">
        <v>20</v>
      </c>
    </row>
    <row r="59" spans="1:30" x14ac:dyDescent="0.25">
      <c r="A59" s="52">
        <v>4798</v>
      </c>
      <c r="B59" s="52">
        <v>4798</v>
      </c>
      <c r="C59" s="52">
        <v>4798</v>
      </c>
      <c r="D59" t="s">
        <v>187</v>
      </c>
      <c r="E59" t="s">
        <v>187</v>
      </c>
      <c r="F59" t="s">
        <v>91</v>
      </c>
      <c r="G59" s="3" t="s">
        <v>188</v>
      </c>
      <c r="H59" s="20" t="s">
        <v>779</v>
      </c>
      <c r="I59" s="21">
        <v>1.5</v>
      </c>
      <c r="J59" s="10" t="s">
        <v>137</v>
      </c>
      <c r="K59" s="21">
        <v>1.5</v>
      </c>
      <c r="L59" s="10" t="s">
        <v>137</v>
      </c>
      <c r="M59" s="21" t="s">
        <v>36</v>
      </c>
      <c r="N59" s="10" t="s">
        <v>137</v>
      </c>
      <c r="O59" s="52">
        <v>4798</v>
      </c>
      <c r="P59" s="52">
        <v>4798</v>
      </c>
      <c r="Q59" s="52">
        <v>4798</v>
      </c>
      <c r="R59" s="10" t="s">
        <v>57</v>
      </c>
      <c r="S59" s="10" t="s">
        <v>57</v>
      </c>
      <c r="T59" s="10" t="s">
        <v>57</v>
      </c>
      <c r="U59" s="22">
        <v>0.5</v>
      </c>
      <c r="V59" s="22">
        <v>0.5</v>
      </c>
      <c r="W59" s="22">
        <v>0.5</v>
      </c>
      <c r="X59" s="22" t="s">
        <v>57</v>
      </c>
      <c r="Y59" s="22" t="s">
        <v>57</v>
      </c>
      <c r="Z59" s="22" t="s">
        <v>74</v>
      </c>
      <c r="AC59" s="11" t="s">
        <v>126</v>
      </c>
      <c r="AD59">
        <v>20</v>
      </c>
    </row>
    <row r="60" spans="1:30" x14ac:dyDescent="0.25">
      <c r="A60" s="52">
        <v>4799</v>
      </c>
      <c r="B60" s="52">
        <v>4799</v>
      </c>
      <c r="C60" s="52">
        <v>4799</v>
      </c>
      <c r="D60" t="s">
        <v>189</v>
      </c>
      <c r="E60" t="s">
        <v>189</v>
      </c>
      <c r="F60" t="s">
        <v>91</v>
      </c>
      <c r="G60" s="3" t="s">
        <v>190</v>
      </c>
      <c r="H60" s="20" t="s">
        <v>780</v>
      </c>
      <c r="I60" s="9">
        <v>1</v>
      </c>
      <c r="J60" s="10" t="s">
        <v>137</v>
      </c>
      <c r="K60" s="9">
        <v>1</v>
      </c>
      <c r="L60" s="9" t="s">
        <v>137</v>
      </c>
      <c r="M60" s="21" t="s">
        <v>36</v>
      </c>
      <c r="N60" s="10" t="s">
        <v>137</v>
      </c>
      <c r="O60" s="52">
        <v>4799</v>
      </c>
      <c r="P60" s="52">
        <v>4799</v>
      </c>
      <c r="Q60" s="52">
        <v>4799</v>
      </c>
      <c r="R60" s="9" t="s">
        <v>57</v>
      </c>
      <c r="S60" s="10" t="s">
        <v>57</v>
      </c>
      <c r="T60" s="10" t="s">
        <v>57</v>
      </c>
      <c r="U60" s="22">
        <v>0.5</v>
      </c>
      <c r="V60" s="22">
        <v>0.5</v>
      </c>
      <c r="W60" s="22">
        <v>0.5</v>
      </c>
      <c r="X60" s="22" t="s">
        <v>57</v>
      </c>
      <c r="Y60" s="22" t="s">
        <v>57</v>
      </c>
      <c r="Z60" s="22" t="s">
        <v>74</v>
      </c>
      <c r="AC60" s="11" t="s">
        <v>126</v>
      </c>
      <c r="AD60">
        <v>20</v>
      </c>
    </row>
    <row r="61" spans="1:30" x14ac:dyDescent="0.25">
      <c r="A61" s="52">
        <v>4800</v>
      </c>
      <c r="B61" s="52">
        <v>4800</v>
      </c>
      <c r="C61" s="52">
        <v>4800</v>
      </c>
      <c r="D61" t="s">
        <v>191</v>
      </c>
      <c r="E61" t="s">
        <v>191</v>
      </c>
      <c r="F61" t="s">
        <v>91</v>
      </c>
      <c r="G61" s="3" t="s">
        <v>192</v>
      </c>
      <c r="H61" s="20" t="s">
        <v>781</v>
      </c>
      <c r="I61" s="9">
        <v>1.5</v>
      </c>
      <c r="J61" s="10" t="s">
        <v>137</v>
      </c>
      <c r="K61" s="9">
        <v>1.5</v>
      </c>
      <c r="L61" s="9" t="s">
        <v>137</v>
      </c>
      <c r="M61" s="21" t="s">
        <v>36</v>
      </c>
      <c r="N61" s="10" t="s">
        <v>137</v>
      </c>
      <c r="O61" s="52">
        <v>4800</v>
      </c>
      <c r="P61" s="52">
        <v>4800</v>
      </c>
      <c r="Q61" s="52">
        <v>4800</v>
      </c>
      <c r="R61" s="9" t="s">
        <v>57</v>
      </c>
      <c r="S61" s="10" t="s">
        <v>57</v>
      </c>
      <c r="T61" s="10" t="s">
        <v>57</v>
      </c>
      <c r="U61" s="22">
        <v>0.5</v>
      </c>
      <c r="V61" s="22">
        <v>0.5</v>
      </c>
      <c r="W61" s="22">
        <v>0.5</v>
      </c>
      <c r="X61" s="22" t="s">
        <v>57</v>
      </c>
      <c r="Y61" s="22" t="s">
        <v>57</v>
      </c>
      <c r="Z61" s="22" t="s">
        <v>74</v>
      </c>
      <c r="AC61" s="11" t="s">
        <v>126</v>
      </c>
      <c r="AD61">
        <v>20</v>
      </c>
    </row>
    <row r="62" spans="1:30" x14ac:dyDescent="0.25">
      <c r="A62" s="52">
        <v>4801</v>
      </c>
      <c r="B62" s="52">
        <v>4801</v>
      </c>
      <c r="C62" s="52">
        <v>4801</v>
      </c>
      <c r="D62" t="s">
        <v>193</v>
      </c>
      <c r="E62" t="s">
        <v>193</v>
      </c>
      <c r="F62" t="s">
        <v>91</v>
      </c>
      <c r="G62" s="3" t="s">
        <v>194</v>
      </c>
      <c r="H62" s="20" t="s">
        <v>782</v>
      </c>
      <c r="I62" s="9">
        <v>2</v>
      </c>
      <c r="J62" s="10" t="s">
        <v>137</v>
      </c>
      <c r="K62" s="9">
        <v>2</v>
      </c>
      <c r="L62" s="9" t="s">
        <v>137</v>
      </c>
      <c r="M62" s="21" t="s">
        <v>36</v>
      </c>
      <c r="N62" s="10" t="s">
        <v>137</v>
      </c>
      <c r="O62" s="52">
        <v>4801</v>
      </c>
      <c r="P62" s="52">
        <v>4801</v>
      </c>
      <c r="Q62" s="52">
        <v>4801</v>
      </c>
      <c r="R62" s="9" t="s">
        <v>57</v>
      </c>
      <c r="S62" s="10" t="s">
        <v>57</v>
      </c>
      <c r="T62" s="10" t="s">
        <v>57</v>
      </c>
      <c r="U62" s="22">
        <v>0.5</v>
      </c>
      <c r="V62" s="22">
        <v>0.5</v>
      </c>
      <c r="W62" s="22">
        <v>0.5</v>
      </c>
      <c r="X62" s="22" t="s">
        <v>57</v>
      </c>
      <c r="Y62" s="22" t="s">
        <v>57</v>
      </c>
      <c r="Z62" s="22" t="s">
        <v>74</v>
      </c>
      <c r="AC62" s="11" t="s">
        <v>126</v>
      </c>
      <c r="AD62">
        <v>20</v>
      </c>
    </row>
    <row r="63" spans="1:30" x14ac:dyDescent="0.25">
      <c r="A63" s="52">
        <v>4802</v>
      </c>
      <c r="B63" s="52">
        <v>4802</v>
      </c>
      <c r="C63" s="52">
        <v>4802</v>
      </c>
      <c r="D63" t="s">
        <v>195</v>
      </c>
      <c r="E63" t="s">
        <v>195</v>
      </c>
      <c r="F63" t="s">
        <v>91</v>
      </c>
      <c r="G63" s="3" t="s">
        <v>196</v>
      </c>
      <c r="H63" s="20" t="s">
        <v>783</v>
      </c>
      <c r="I63" s="9">
        <v>1.5</v>
      </c>
      <c r="J63" s="10" t="s">
        <v>137</v>
      </c>
      <c r="K63" s="9">
        <v>1.5</v>
      </c>
      <c r="L63" s="9" t="s">
        <v>137</v>
      </c>
      <c r="M63" s="21" t="s">
        <v>36</v>
      </c>
      <c r="N63" s="10" t="s">
        <v>137</v>
      </c>
      <c r="O63" s="52">
        <v>4802</v>
      </c>
      <c r="P63" s="52">
        <v>4802</v>
      </c>
      <c r="Q63" s="52">
        <v>4802</v>
      </c>
      <c r="R63" s="9" t="s">
        <v>57</v>
      </c>
      <c r="S63" s="10" t="s">
        <v>57</v>
      </c>
      <c r="T63" s="10" t="s">
        <v>57</v>
      </c>
      <c r="U63" s="22">
        <v>0.5</v>
      </c>
      <c r="V63" s="22">
        <v>0.5</v>
      </c>
      <c r="W63" s="22">
        <v>0.5</v>
      </c>
      <c r="X63" s="22" t="s">
        <v>57</v>
      </c>
      <c r="Y63" s="22" t="s">
        <v>57</v>
      </c>
      <c r="Z63" s="22" t="s">
        <v>74</v>
      </c>
      <c r="AC63" s="11" t="s">
        <v>126</v>
      </c>
      <c r="AD63">
        <v>20</v>
      </c>
    </row>
    <row r="64" spans="1:30" x14ac:dyDescent="0.25">
      <c r="A64" s="52">
        <v>4809</v>
      </c>
      <c r="B64" s="52">
        <v>4809</v>
      </c>
      <c r="C64" s="52">
        <v>4809</v>
      </c>
      <c r="D64" t="s">
        <v>197</v>
      </c>
      <c r="E64" t="s">
        <v>91</v>
      </c>
      <c r="F64" t="s">
        <v>91</v>
      </c>
      <c r="G64" s="3" t="s">
        <v>198</v>
      </c>
      <c r="H64" s="20" t="s">
        <v>784</v>
      </c>
      <c r="I64" s="9">
        <v>3.5</v>
      </c>
      <c r="J64" s="10" t="s">
        <v>137</v>
      </c>
      <c r="K64" s="9">
        <v>3.5</v>
      </c>
      <c r="L64" s="9" t="s">
        <v>137</v>
      </c>
      <c r="M64" s="21" t="s">
        <v>36</v>
      </c>
      <c r="N64" s="10" t="s">
        <v>137</v>
      </c>
      <c r="O64" s="52">
        <v>4809</v>
      </c>
      <c r="P64" s="52">
        <v>4809</v>
      </c>
      <c r="Q64" s="52">
        <v>4809</v>
      </c>
      <c r="R64" s="9" t="s">
        <v>57</v>
      </c>
      <c r="S64" s="10" t="s">
        <v>57</v>
      </c>
      <c r="T64" s="10" t="s">
        <v>57</v>
      </c>
      <c r="U64" s="22">
        <v>0.5</v>
      </c>
      <c r="V64" s="22">
        <v>0.5</v>
      </c>
      <c r="W64" s="22">
        <v>0.5</v>
      </c>
      <c r="X64" s="22" t="s">
        <v>57</v>
      </c>
      <c r="Y64" s="22" t="s">
        <v>57</v>
      </c>
      <c r="Z64" s="22" t="s">
        <v>74</v>
      </c>
      <c r="AC64" s="11" t="s">
        <v>126</v>
      </c>
      <c r="AD64">
        <v>20</v>
      </c>
    </row>
    <row r="65" spans="1:31" x14ac:dyDescent="0.25">
      <c r="A65" s="52">
        <v>4810</v>
      </c>
      <c r="B65" s="52">
        <v>4810</v>
      </c>
      <c r="C65" s="52">
        <v>4810</v>
      </c>
      <c r="D65" t="s">
        <v>199</v>
      </c>
      <c r="E65" t="s">
        <v>91</v>
      </c>
      <c r="F65" t="s">
        <v>91</v>
      </c>
      <c r="G65" s="3" t="s">
        <v>200</v>
      </c>
      <c r="H65" s="20" t="s">
        <v>785</v>
      </c>
      <c r="I65" s="9">
        <v>4</v>
      </c>
      <c r="J65" s="10" t="s">
        <v>137</v>
      </c>
      <c r="K65" s="9">
        <v>4</v>
      </c>
      <c r="L65" s="9" t="s">
        <v>137</v>
      </c>
      <c r="M65" s="21" t="s">
        <v>36</v>
      </c>
      <c r="N65" s="10" t="s">
        <v>137</v>
      </c>
      <c r="O65" s="52">
        <v>4810</v>
      </c>
      <c r="P65" s="52">
        <v>4810</v>
      </c>
      <c r="Q65" s="52">
        <v>4810</v>
      </c>
      <c r="R65" s="9" t="s">
        <v>57</v>
      </c>
      <c r="S65" s="10" t="s">
        <v>57</v>
      </c>
      <c r="T65" s="10" t="s">
        <v>57</v>
      </c>
      <c r="U65" s="22">
        <v>0.5</v>
      </c>
      <c r="V65" s="22">
        <v>0.5</v>
      </c>
      <c r="W65" s="22">
        <v>0.5</v>
      </c>
      <c r="X65" s="22" t="s">
        <v>57</v>
      </c>
      <c r="Y65" s="22" t="s">
        <v>57</v>
      </c>
      <c r="Z65" s="22" t="s">
        <v>74</v>
      </c>
      <c r="AC65" s="11" t="s">
        <v>126</v>
      </c>
      <c r="AD65">
        <v>20</v>
      </c>
    </row>
    <row r="66" spans="1:31" x14ac:dyDescent="0.25">
      <c r="A66" s="52">
        <v>4811</v>
      </c>
      <c r="B66" s="52">
        <v>4811</v>
      </c>
      <c r="C66" s="52">
        <v>4811</v>
      </c>
      <c r="D66" t="s">
        <v>201</v>
      </c>
      <c r="E66" t="s">
        <v>91</v>
      </c>
      <c r="F66" t="s">
        <v>91</v>
      </c>
      <c r="G66" s="3" t="s">
        <v>202</v>
      </c>
      <c r="H66" s="20" t="s">
        <v>786</v>
      </c>
      <c r="I66" s="21">
        <v>3</v>
      </c>
      <c r="J66" s="10" t="s">
        <v>137</v>
      </c>
      <c r="K66" s="21">
        <v>3</v>
      </c>
      <c r="L66" s="10" t="s">
        <v>137</v>
      </c>
      <c r="M66" s="21" t="s">
        <v>36</v>
      </c>
      <c r="N66" s="10" t="s">
        <v>137</v>
      </c>
      <c r="O66" s="52">
        <v>4811</v>
      </c>
      <c r="P66" s="52">
        <v>4811</v>
      </c>
      <c r="Q66" s="52">
        <v>4811</v>
      </c>
      <c r="R66" s="10" t="s">
        <v>57</v>
      </c>
      <c r="S66" s="10" t="s">
        <v>57</v>
      </c>
      <c r="T66" s="10" t="s">
        <v>57</v>
      </c>
      <c r="U66" s="22">
        <v>0.5</v>
      </c>
      <c r="V66" s="22">
        <v>0.5</v>
      </c>
      <c r="W66" s="22">
        <v>0.5</v>
      </c>
      <c r="X66" s="22" t="s">
        <v>57</v>
      </c>
      <c r="Y66" s="22" t="s">
        <v>57</v>
      </c>
      <c r="Z66" s="22" t="s">
        <v>74</v>
      </c>
      <c r="AC66" s="11" t="s">
        <v>126</v>
      </c>
      <c r="AD66">
        <v>20</v>
      </c>
    </row>
    <row r="67" spans="1:31" x14ac:dyDescent="0.25">
      <c r="A67" s="52">
        <v>4948</v>
      </c>
      <c r="B67" s="52">
        <v>4948</v>
      </c>
      <c r="C67" s="52">
        <v>4948</v>
      </c>
      <c r="D67" t="s">
        <v>787</v>
      </c>
      <c r="E67" t="s">
        <v>787</v>
      </c>
      <c r="F67" t="s">
        <v>788</v>
      </c>
      <c r="G67" s="3" t="s">
        <v>789</v>
      </c>
      <c r="H67" s="20" t="s">
        <v>790</v>
      </c>
      <c r="I67" s="21" t="s">
        <v>36</v>
      </c>
      <c r="J67" s="10" t="s">
        <v>1829</v>
      </c>
      <c r="K67" s="21" t="s">
        <v>36</v>
      </c>
      <c r="L67" s="10" t="s">
        <v>1829</v>
      </c>
      <c r="M67" s="21">
        <v>0.04</v>
      </c>
      <c r="N67" s="10" t="s">
        <v>1829</v>
      </c>
      <c r="O67" s="52">
        <v>4948</v>
      </c>
      <c r="P67" s="52">
        <v>4948</v>
      </c>
      <c r="Q67" s="52">
        <v>4948</v>
      </c>
      <c r="R67" s="10" t="s">
        <v>1830</v>
      </c>
      <c r="S67" s="10" t="s">
        <v>1830</v>
      </c>
      <c r="T67" s="10" t="s">
        <v>1830</v>
      </c>
      <c r="U67" s="22">
        <v>1</v>
      </c>
      <c r="V67" s="22">
        <v>1</v>
      </c>
      <c r="W67" s="22">
        <v>1</v>
      </c>
      <c r="X67" s="22" t="s">
        <v>57</v>
      </c>
      <c r="Y67" s="22" t="s">
        <v>32</v>
      </c>
      <c r="Z67" s="22" t="s">
        <v>32</v>
      </c>
      <c r="AA67" s="51" t="s">
        <v>126</v>
      </c>
      <c r="AB67" s="51" t="s">
        <v>132</v>
      </c>
      <c r="AC67" s="11" t="s">
        <v>126</v>
      </c>
      <c r="AD67">
        <v>21</v>
      </c>
    </row>
    <row r="68" spans="1:31" x14ac:dyDescent="0.25">
      <c r="A68" s="52"/>
      <c r="B68" s="52"/>
      <c r="C68" s="52"/>
      <c r="G68" s="3" t="s">
        <v>203</v>
      </c>
      <c r="H68" s="20" t="s">
        <v>203</v>
      </c>
      <c r="I68" s="21"/>
      <c r="K68" s="21"/>
      <c r="M68" s="21"/>
      <c r="U68" s="22"/>
      <c r="V68" s="22"/>
      <c r="W68" s="22"/>
      <c r="X68" s="22"/>
      <c r="Y68" s="22"/>
      <c r="Z68" s="22"/>
      <c r="AC68" s="11" t="s">
        <v>126</v>
      </c>
    </row>
    <row r="69" spans="1:31" x14ac:dyDescent="0.25">
      <c r="A69" s="52">
        <v>4280</v>
      </c>
      <c r="B69" s="52">
        <v>4280</v>
      </c>
      <c r="C69" s="52">
        <v>4280</v>
      </c>
      <c r="D69" t="s">
        <v>204</v>
      </c>
      <c r="E69" t="s">
        <v>91</v>
      </c>
      <c r="F69" t="s">
        <v>791</v>
      </c>
      <c r="G69" s="3" t="s">
        <v>205</v>
      </c>
      <c r="H69" s="20" t="s">
        <v>792</v>
      </c>
      <c r="I69" s="9">
        <v>15</v>
      </c>
      <c r="J69" s="10" t="s">
        <v>73</v>
      </c>
      <c r="K69" s="9">
        <v>15</v>
      </c>
      <c r="L69" s="9" t="s">
        <v>73</v>
      </c>
      <c r="M69" s="21">
        <v>10</v>
      </c>
      <c r="N69" s="10" t="s">
        <v>73</v>
      </c>
      <c r="O69" s="52">
        <v>4280</v>
      </c>
      <c r="P69" s="52">
        <v>4280</v>
      </c>
      <c r="Q69" s="52">
        <v>4280</v>
      </c>
      <c r="R69" s="9" t="s">
        <v>1830</v>
      </c>
      <c r="S69" s="10" t="s">
        <v>1830</v>
      </c>
      <c r="T69" s="10" t="s">
        <v>1830</v>
      </c>
      <c r="U69" s="22">
        <v>1</v>
      </c>
      <c r="V69" s="22">
        <v>1</v>
      </c>
      <c r="W69" s="22">
        <v>1</v>
      </c>
      <c r="X69" s="22" t="s">
        <v>57</v>
      </c>
      <c r="Y69" s="22" t="s">
        <v>57</v>
      </c>
      <c r="Z69" s="22" t="s">
        <v>74</v>
      </c>
      <c r="AC69" s="11" t="s">
        <v>126</v>
      </c>
      <c r="AD69">
        <v>24</v>
      </c>
    </row>
    <row r="70" spans="1:31" x14ac:dyDescent="0.25">
      <c r="A70" s="52">
        <v>4281</v>
      </c>
      <c r="B70" s="52">
        <v>4281</v>
      </c>
      <c r="C70" s="52">
        <v>4281</v>
      </c>
      <c r="D70" t="s">
        <v>206</v>
      </c>
      <c r="E70" t="s">
        <v>91</v>
      </c>
      <c r="F70" t="s">
        <v>793</v>
      </c>
      <c r="G70" s="3" t="s">
        <v>207</v>
      </c>
      <c r="H70" s="20" t="s">
        <v>794</v>
      </c>
      <c r="I70" s="9">
        <v>25</v>
      </c>
      <c r="J70" s="10" t="s">
        <v>73</v>
      </c>
      <c r="K70" s="9">
        <v>25</v>
      </c>
      <c r="L70" s="9" t="s">
        <v>73</v>
      </c>
      <c r="M70" s="21">
        <v>20</v>
      </c>
      <c r="N70" s="10" t="s">
        <v>73</v>
      </c>
      <c r="O70" s="52">
        <v>4281</v>
      </c>
      <c r="P70" s="52">
        <v>4281</v>
      </c>
      <c r="Q70" s="52">
        <v>4281</v>
      </c>
      <c r="R70" s="9" t="s">
        <v>1830</v>
      </c>
      <c r="S70" s="10" t="s">
        <v>1830</v>
      </c>
      <c r="T70" s="10" t="s">
        <v>1830</v>
      </c>
      <c r="U70" s="22">
        <v>1</v>
      </c>
      <c r="V70" s="22">
        <v>1</v>
      </c>
      <c r="W70" s="22">
        <v>1</v>
      </c>
      <c r="X70" s="22" t="s">
        <v>57</v>
      </c>
      <c r="Y70" s="22" t="s">
        <v>57</v>
      </c>
      <c r="Z70" s="22" t="s">
        <v>74</v>
      </c>
      <c r="AC70" s="11" t="s">
        <v>126</v>
      </c>
      <c r="AD70">
        <v>24</v>
      </c>
    </row>
    <row r="71" spans="1:31" x14ac:dyDescent="0.25">
      <c r="A71" s="52">
        <v>4282</v>
      </c>
      <c r="B71" s="52">
        <v>4282</v>
      </c>
      <c r="C71" s="52">
        <v>4282</v>
      </c>
      <c r="D71" t="s">
        <v>208</v>
      </c>
      <c r="E71" t="s">
        <v>91</v>
      </c>
      <c r="F71" t="s">
        <v>795</v>
      </c>
      <c r="G71" s="3" t="s">
        <v>209</v>
      </c>
      <c r="H71" s="20" t="s">
        <v>796</v>
      </c>
      <c r="I71" s="9">
        <v>50</v>
      </c>
      <c r="J71" s="10" t="s">
        <v>73</v>
      </c>
      <c r="K71" s="9">
        <v>50</v>
      </c>
      <c r="L71" s="9" t="s">
        <v>73</v>
      </c>
      <c r="M71" s="21">
        <v>50</v>
      </c>
      <c r="N71" s="10" t="s">
        <v>73</v>
      </c>
      <c r="O71" s="52">
        <v>4282</v>
      </c>
      <c r="P71" s="52">
        <v>4282</v>
      </c>
      <c r="Q71" s="52">
        <v>4282</v>
      </c>
      <c r="R71" s="9" t="s">
        <v>1830</v>
      </c>
      <c r="S71" s="10" t="s">
        <v>1830</v>
      </c>
      <c r="T71" s="10" t="s">
        <v>1830</v>
      </c>
      <c r="U71" s="22">
        <v>1</v>
      </c>
      <c r="V71" s="22">
        <v>1</v>
      </c>
      <c r="W71" s="22">
        <v>1</v>
      </c>
      <c r="X71" s="22" t="s">
        <v>57</v>
      </c>
      <c r="Y71" s="22" t="s">
        <v>57</v>
      </c>
      <c r="Z71" s="22" t="s">
        <v>74</v>
      </c>
      <c r="AC71" s="11" t="s">
        <v>126</v>
      </c>
      <c r="AD71">
        <v>24</v>
      </c>
    </row>
    <row r="72" spans="1:31" x14ac:dyDescent="0.25">
      <c r="A72" s="52">
        <v>4283</v>
      </c>
      <c r="B72" s="52">
        <v>4283</v>
      </c>
      <c r="C72" s="52">
        <v>4283</v>
      </c>
      <c r="D72" t="s">
        <v>210</v>
      </c>
      <c r="E72" t="s">
        <v>91</v>
      </c>
      <c r="F72" t="s">
        <v>797</v>
      </c>
      <c r="G72" s="3" t="s">
        <v>211</v>
      </c>
      <c r="H72" s="20" t="s">
        <v>798</v>
      </c>
      <c r="I72" s="21">
        <v>120</v>
      </c>
      <c r="J72" s="10" t="s">
        <v>73</v>
      </c>
      <c r="K72" s="24">
        <v>120</v>
      </c>
      <c r="L72" s="9" t="s">
        <v>73</v>
      </c>
      <c r="M72" s="21">
        <v>100</v>
      </c>
      <c r="N72" s="9" t="s">
        <v>73</v>
      </c>
      <c r="O72" s="52">
        <v>4283</v>
      </c>
      <c r="P72" s="52">
        <v>4283</v>
      </c>
      <c r="Q72" s="52">
        <v>4283</v>
      </c>
      <c r="R72" s="10" t="s">
        <v>1830</v>
      </c>
      <c r="S72" s="10" t="s">
        <v>1830</v>
      </c>
      <c r="T72" s="10" t="s">
        <v>1830</v>
      </c>
      <c r="U72" s="22">
        <v>1</v>
      </c>
      <c r="V72" s="22">
        <v>1</v>
      </c>
      <c r="W72" s="22">
        <v>1</v>
      </c>
      <c r="X72" s="22" t="s">
        <v>57</v>
      </c>
      <c r="Y72" s="22" t="s">
        <v>57</v>
      </c>
      <c r="Z72" s="22" t="s">
        <v>74</v>
      </c>
      <c r="AA72" s="50"/>
      <c r="AB72" s="50"/>
      <c r="AC72" s="11" t="s">
        <v>126</v>
      </c>
      <c r="AD72">
        <v>24</v>
      </c>
    </row>
    <row r="73" spans="1:31" x14ac:dyDescent="0.25">
      <c r="A73" s="52">
        <v>4356</v>
      </c>
      <c r="B73" s="52">
        <v>4356</v>
      </c>
      <c r="C73" s="52">
        <v>4356</v>
      </c>
      <c r="D73" t="s">
        <v>212</v>
      </c>
      <c r="E73" t="s">
        <v>91</v>
      </c>
      <c r="F73" t="s">
        <v>799</v>
      </c>
      <c r="G73" s="3" t="s">
        <v>213</v>
      </c>
      <c r="H73" s="20" t="s">
        <v>800</v>
      </c>
      <c r="I73" s="21">
        <v>0.13</v>
      </c>
      <c r="J73" s="10" t="s">
        <v>125</v>
      </c>
      <c r="K73" s="24">
        <v>0.13</v>
      </c>
      <c r="L73" s="9" t="s">
        <v>125</v>
      </c>
      <c r="M73" s="21">
        <v>0.1</v>
      </c>
      <c r="N73" s="9" t="s">
        <v>125</v>
      </c>
      <c r="O73" s="52">
        <v>4356</v>
      </c>
      <c r="P73" s="52">
        <v>4356</v>
      </c>
      <c r="Q73" s="52">
        <v>4356</v>
      </c>
      <c r="R73" s="10" t="s">
        <v>1830</v>
      </c>
      <c r="S73" s="10" t="s">
        <v>1830</v>
      </c>
      <c r="T73" s="10" t="s">
        <v>1830</v>
      </c>
      <c r="U73" s="22">
        <v>1</v>
      </c>
      <c r="V73" s="22">
        <v>1</v>
      </c>
      <c r="W73" s="22">
        <v>1</v>
      </c>
      <c r="X73" s="22" t="s">
        <v>57</v>
      </c>
      <c r="Y73" s="22" t="s">
        <v>57</v>
      </c>
      <c r="Z73" s="22" t="s">
        <v>32</v>
      </c>
      <c r="AA73" s="50" t="s">
        <v>126</v>
      </c>
      <c r="AB73" s="50" t="s">
        <v>127</v>
      </c>
      <c r="AC73" s="11" t="s">
        <v>126</v>
      </c>
      <c r="AD73">
        <v>25</v>
      </c>
      <c r="AE73" s="50"/>
    </row>
    <row r="74" spans="1:31" x14ac:dyDescent="0.25">
      <c r="A74" s="52">
        <v>4781</v>
      </c>
      <c r="B74" s="52">
        <v>4781</v>
      </c>
      <c r="C74" s="52">
        <v>4781</v>
      </c>
      <c r="D74" t="s">
        <v>214</v>
      </c>
      <c r="E74" t="s">
        <v>91</v>
      </c>
      <c r="F74" t="s">
        <v>801</v>
      </c>
      <c r="G74" s="3" t="s">
        <v>802</v>
      </c>
      <c r="H74" s="20" t="s">
        <v>803</v>
      </c>
      <c r="I74" s="21">
        <v>2</v>
      </c>
      <c r="J74" s="10" t="s">
        <v>84</v>
      </c>
      <c r="K74" s="21">
        <v>2</v>
      </c>
      <c r="L74" s="10" t="s">
        <v>84</v>
      </c>
      <c r="M74" s="21">
        <v>1</v>
      </c>
      <c r="N74" s="10" t="s">
        <v>84</v>
      </c>
      <c r="O74" s="52">
        <v>4781</v>
      </c>
      <c r="P74" s="52">
        <v>4781</v>
      </c>
      <c r="Q74" s="52">
        <v>4781</v>
      </c>
      <c r="R74" s="10" t="s">
        <v>1830</v>
      </c>
      <c r="S74" s="10" t="s">
        <v>1830</v>
      </c>
      <c r="T74" s="10" t="s">
        <v>1830</v>
      </c>
      <c r="U74" s="22">
        <v>1</v>
      </c>
      <c r="V74" s="22">
        <v>1</v>
      </c>
      <c r="W74" s="22">
        <v>1</v>
      </c>
      <c r="X74" s="22" t="s">
        <v>57</v>
      </c>
      <c r="Y74" s="22" t="s">
        <v>57</v>
      </c>
      <c r="Z74" s="22" t="s">
        <v>74</v>
      </c>
      <c r="AC74" s="11" t="s">
        <v>126</v>
      </c>
      <c r="AD74">
        <v>25</v>
      </c>
    </row>
    <row r="75" spans="1:31" x14ac:dyDescent="0.25">
      <c r="A75" s="52">
        <v>4782</v>
      </c>
      <c r="B75" s="52">
        <v>4782</v>
      </c>
      <c r="C75" s="52">
        <v>4782</v>
      </c>
      <c r="D75" t="s">
        <v>215</v>
      </c>
      <c r="E75" t="s">
        <v>91</v>
      </c>
      <c r="F75" t="s">
        <v>804</v>
      </c>
      <c r="G75" s="3" t="s">
        <v>805</v>
      </c>
      <c r="H75" s="20" t="s">
        <v>806</v>
      </c>
      <c r="I75" s="21">
        <v>2</v>
      </c>
      <c r="J75" s="10" t="s">
        <v>84</v>
      </c>
      <c r="K75" s="21">
        <v>2</v>
      </c>
      <c r="L75" s="10" t="s">
        <v>84</v>
      </c>
      <c r="M75" s="21">
        <v>1</v>
      </c>
      <c r="N75" s="10" t="s">
        <v>84</v>
      </c>
      <c r="O75" s="52">
        <v>4782</v>
      </c>
      <c r="P75" s="52">
        <v>4782</v>
      </c>
      <c r="Q75" s="52">
        <v>4782</v>
      </c>
      <c r="R75" s="10" t="s">
        <v>1830</v>
      </c>
      <c r="S75" s="10" t="s">
        <v>1830</v>
      </c>
      <c r="T75" s="10" t="s">
        <v>1830</v>
      </c>
      <c r="U75" s="22">
        <v>1</v>
      </c>
      <c r="V75" s="22">
        <v>1</v>
      </c>
      <c r="W75" s="22">
        <v>1</v>
      </c>
      <c r="X75" s="22" t="s">
        <v>57</v>
      </c>
      <c r="Y75" s="22" t="s">
        <v>57</v>
      </c>
      <c r="Z75" s="22" t="s">
        <v>74</v>
      </c>
      <c r="AC75" s="11" t="s">
        <v>126</v>
      </c>
      <c r="AD75">
        <v>25</v>
      </c>
    </row>
    <row r="76" spans="1:31" x14ac:dyDescent="0.25">
      <c r="A76" s="52">
        <v>4783</v>
      </c>
      <c r="B76" s="52">
        <v>4783</v>
      </c>
      <c r="C76" s="52">
        <v>4783</v>
      </c>
      <c r="D76" t="s">
        <v>216</v>
      </c>
      <c r="E76" t="s">
        <v>91</v>
      </c>
      <c r="F76" t="s">
        <v>807</v>
      </c>
      <c r="G76" s="3" t="s">
        <v>808</v>
      </c>
      <c r="H76" s="20" t="s">
        <v>809</v>
      </c>
      <c r="I76" s="21">
        <v>5</v>
      </c>
      <c r="J76" s="10" t="s">
        <v>84</v>
      </c>
      <c r="K76" s="21">
        <v>5</v>
      </c>
      <c r="L76" s="10" t="s">
        <v>84</v>
      </c>
      <c r="M76" s="21">
        <v>3</v>
      </c>
      <c r="N76" s="10" t="s">
        <v>84</v>
      </c>
      <c r="O76" s="52">
        <v>4783</v>
      </c>
      <c r="P76" s="52">
        <v>4783</v>
      </c>
      <c r="Q76" s="52">
        <v>4783</v>
      </c>
      <c r="R76" s="10" t="s">
        <v>1830</v>
      </c>
      <c r="S76" s="10" t="s">
        <v>1830</v>
      </c>
      <c r="T76" s="10" t="s">
        <v>1830</v>
      </c>
      <c r="U76" s="22">
        <v>1</v>
      </c>
      <c r="V76" s="22">
        <v>1</v>
      </c>
      <c r="W76" s="22">
        <v>1</v>
      </c>
      <c r="X76" s="22" t="s">
        <v>57</v>
      </c>
      <c r="Y76" s="22" t="s">
        <v>57</v>
      </c>
      <c r="Z76" s="22" t="s">
        <v>74</v>
      </c>
      <c r="AC76" s="11" t="s">
        <v>126</v>
      </c>
      <c r="AD76">
        <v>25</v>
      </c>
    </row>
    <row r="77" spans="1:31" x14ac:dyDescent="0.25">
      <c r="A77" s="52">
        <v>4784</v>
      </c>
      <c r="B77" s="52">
        <v>4784</v>
      </c>
      <c r="C77" s="52">
        <v>4784</v>
      </c>
      <c r="D77" t="s">
        <v>217</v>
      </c>
      <c r="E77" t="s">
        <v>91</v>
      </c>
      <c r="F77" t="s">
        <v>810</v>
      </c>
      <c r="G77" s="3" t="s">
        <v>218</v>
      </c>
      <c r="H77" s="20" t="s">
        <v>811</v>
      </c>
      <c r="I77" s="21">
        <v>5</v>
      </c>
      <c r="J77" s="10" t="s">
        <v>84</v>
      </c>
      <c r="K77" s="21">
        <v>5</v>
      </c>
      <c r="L77" s="10" t="s">
        <v>84</v>
      </c>
      <c r="M77" s="21">
        <v>3</v>
      </c>
      <c r="N77" s="10" t="s">
        <v>84</v>
      </c>
      <c r="O77" s="52">
        <v>4784</v>
      </c>
      <c r="P77" s="52">
        <v>4784</v>
      </c>
      <c r="Q77" s="52">
        <v>4784</v>
      </c>
      <c r="R77" s="10" t="s">
        <v>1830</v>
      </c>
      <c r="S77" s="10" t="s">
        <v>1830</v>
      </c>
      <c r="T77" s="10" t="s">
        <v>1830</v>
      </c>
      <c r="U77" s="22">
        <v>1</v>
      </c>
      <c r="V77" s="22">
        <v>1</v>
      </c>
      <c r="W77" s="22">
        <v>1</v>
      </c>
      <c r="X77" s="22" t="s">
        <v>57</v>
      </c>
      <c r="Y77" s="22" t="s">
        <v>57</v>
      </c>
      <c r="Z77" s="22" t="s">
        <v>74</v>
      </c>
      <c r="AC77" s="11" t="s">
        <v>126</v>
      </c>
      <c r="AD77">
        <v>25</v>
      </c>
    </row>
    <row r="78" spans="1:31" x14ac:dyDescent="0.25">
      <c r="A78" s="52">
        <v>4785</v>
      </c>
      <c r="B78" s="52">
        <v>4785</v>
      </c>
      <c r="C78" s="52">
        <v>4785</v>
      </c>
      <c r="D78" t="s">
        <v>219</v>
      </c>
      <c r="E78" t="s">
        <v>91</v>
      </c>
      <c r="F78" t="s">
        <v>812</v>
      </c>
      <c r="G78" s="3" t="s">
        <v>220</v>
      </c>
      <c r="H78" s="20" t="s">
        <v>813</v>
      </c>
      <c r="I78" s="21">
        <v>2</v>
      </c>
      <c r="J78" s="10" t="s">
        <v>84</v>
      </c>
      <c r="K78" s="21">
        <v>2</v>
      </c>
      <c r="L78" s="10" t="s">
        <v>84</v>
      </c>
      <c r="M78" s="21">
        <v>1</v>
      </c>
      <c r="N78" s="10" t="s">
        <v>84</v>
      </c>
      <c r="O78" s="52">
        <v>4785</v>
      </c>
      <c r="P78" s="52">
        <v>4785</v>
      </c>
      <c r="Q78" s="52">
        <v>4785</v>
      </c>
      <c r="R78" s="10" t="s">
        <v>1830</v>
      </c>
      <c r="S78" s="10" t="s">
        <v>1830</v>
      </c>
      <c r="T78" s="10" t="s">
        <v>1830</v>
      </c>
      <c r="U78" s="22">
        <v>1</v>
      </c>
      <c r="V78" s="22">
        <v>1</v>
      </c>
      <c r="W78" s="22">
        <v>1</v>
      </c>
      <c r="X78" s="22" t="s">
        <v>57</v>
      </c>
      <c r="Y78" s="22" t="s">
        <v>57</v>
      </c>
      <c r="Z78" s="22" t="s">
        <v>74</v>
      </c>
      <c r="AC78" s="11" t="s">
        <v>126</v>
      </c>
      <c r="AD78">
        <v>25</v>
      </c>
    </row>
    <row r="79" spans="1:31" x14ac:dyDescent="0.25">
      <c r="A79" s="52">
        <v>4786</v>
      </c>
      <c r="B79" s="52">
        <v>4786</v>
      </c>
      <c r="C79" s="52">
        <v>4786</v>
      </c>
      <c r="D79" t="s">
        <v>221</v>
      </c>
      <c r="E79" t="s">
        <v>91</v>
      </c>
      <c r="F79" t="s">
        <v>814</v>
      </c>
      <c r="G79" s="3" t="s">
        <v>222</v>
      </c>
      <c r="H79" s="20" t="s">
        <v>815</v>
      </c>
      <c r="I79" s="21">
        <v>2</v>
      </c>
      <c r="J79" s="10" t="s">
        <v>84</v>
      </c>
      <c r="K79" s="21">
        <v>2</v>
      </c>
      <c r="L79" s="10" t="s">
        <v>84</v>
      </c>
      <c r="M79" s="21">
        <v>1</v>
      </c>
      <c r="N79" s="10" t="s">
        <v>84</v>
      </c>
      <c r="O79" s="52">
        <v>4786</v>
      </c>
      <c r="P79" s="52">
        <v>4786</v>
      </c>
      <c r="Q79" s="52">
        <v>4786</v>
      </c>
      <c r="R79" s="10" t="s">
        <v>1830</v>
      </c>
      <c r="S79" s="10" t="s">
        <v>1830</v>
      </c>
      <c r="T79" s="10" t="s">
        <v>1830</v>
      </c>
      <c r="U79" s="22">
        <v>1</v>
      </c>
      <c r="V79" s="22">
        <v>1</v>
      </c>
      <c r="W79" s="22">
        <v>1</v>
      </c>
      <c r="X79" s="22" t="s">
        <v>57</v>
      </c>
      <c r="Y79" s="22" t="s">
        <v>57</v>
      </c>
      <c r="Z79" s="22" t="s">
        <v>74</v>
      </c>
      <c r="AC79" s="11" t="s">
        <v>126</v>
      </c>
      <c r="AD79">
        <v>25</v>
      </c>
    </row>
    <row r="80" spans="1:31" x14ac:dyDescent="0.25">
      <c r="A80" s="52">
        <v>4787</v>
      </c>
      <c r="B80" s="52">
        <v>4787</v>
      </c>
      <c r="C80" s="52">
        <v>4787</v>
      </c>
      <c r="D80" t="s">
        <v>223</v>
      </c>
      <c r="E80" t="s">
        <v>91</v>
      </c>
      <c r="F80" t="s">
        <v>816</v>
      </c>
      <c r="G80" s="3" t="s">
        <v>224</v>
      </c>
      <c r="H80" s="20" t="s">
        <v>817</v>
      </c>
      <c r="I80" s="21">
        <v>5</v>
      </c>
      <c r="J80" s="10" t="s">
        <v>84</v>
      </c>
      <c r="K80" s="21">
        <v>5</v>
      </c>
      <c r="L80" s="10" t="s">
        <v>84</v>
      </c>
      <c r="M80" s="21">
        <v>3</v>
      </c>
      <c r="N80" s="10" t="s">
        <v>84</v>
      </c>
      <c r="O80" s="52">
        <v>4787</v>
      </c>
      <c r="P80" s="52">
        <v>4787</v>
      </c>
      <c r="Q80" s="52">
        <v>4787</v>
      </c>
      <c r="R80" s="10" t="s">
        <v>1830</v>
      </c>
      <c r="S80" s="10" t="s">
        <v>1830</v>
      </c>
      <c r="T80" s="10" t="s">
        <v>1830</v>
      </c>
      <c r="U80" s="22">
        <v>1</v>
      </c>
      <c r="V80" s="22">
        <v>1</v>
      </c>
      <c r="W80" s="22">
        <v>1</v>
      </c>
      <c r="X80" s="22" t="s">
        <v>57</v>
      </c>
      <c r="Y80" s="22" t="s">
        <v>57</v>
      </c>
      <c r="Z80" s="22" t="s">
        <v>74</v>
      </c>
      <c r="AC80" s="11" t="s">
        <v>126</v>
      </c>
      <c r="AD80">
        <v>25</v>
      </c>
    </row>
    <row r="81" spans="1:31" x14ac:dyDescent="0.25">
      <c r="A81" s="52">
        <v>4788</v>
      </c>
      <c r="B81" s="52">
        <v>4788</v>
      </c>
      <c r="C81" s="52">
        <v>4788</v>
      </c>
      <c r="D81" t="s">
        <v>225</v>
      </c>
      <c r="E81" t="s">
        <v>91</v>
      </c>
      <c r="F81" t="s">
        <v>818</v>
      </c>
      <c r="G81" s="3" t="s">
        <v>226</v>
      </c>
      <c r="H81" s="20" t="s">
        <v>819</v>
      </c>
      <c r="I81" s="21">
        <v>5</v>
      </c>
      <c r="J81" s="10" t="s">
        <v>84</v>
      </c>
      <c r="K81" s="21">
        <v>5</v>
      </c>
      <c r="L81" s="10" t="s">
        <v>84</v>
      </c>
      <c r="M81" s="21">
        <v>3</v>
      </c>
      <c r="N81" s="10" t="s">
        <v>84</v>
      </c>
      <c r="O81" s="52">
        <v>4788</v>
      </c>
      <c r="P81" s="52">
        <v>4788</v>
      </c>
      <c r="Q81" s="52">
        <v>4788</v>
      </c>
      <c r="R81" s="10" t="s">
        <v>1830</v>
      </c>
      <c r="S81" s="10" t="s">
        <v>1830</v>
      </c>
      <c r="T81" s="10" t="s">
        <v>1830</v>
      </c>
      <c r="U81" s="22">
        <v>1</v>
      </c>
      <c r="V81" s="22">
        <v>1</v>
      </c>
      <c r="W81" s="22">
        <v>1</v>
      </c>
      <c r="X81" s="22" t="s">
        <v>57</v>
      </c>
      <c r="Y81" s="22" t="s">
        <v>57</v>
      </c>
      <c r="Z81" s="22" t="s">
        <v>74</v>
      </c>
      <c r="AC81" s="11" t="s">
        <v>126</v>
      </c>
      <c r="AD81">
        <v>25</v>
      </c>
    </row>
    <row r="82" spans="1:31" x14ac:dyDescent="0.25">
      <c r="A82" s="52">
        <v>4316</v>
      </c>
      <c r="B82" s="52">
        <v>4316</v>
      </c>
      <c r="C82" s="52">
        <v>4316</v>
      </c>
      <c r="D82" t="s">
        <v>229</v>
      </c>
      <c r="E82" t="s">
        <v>229</v>
      </c>
      <c r="F82" t="s">
        <v>91</v>
      </c>
      <c r="G82" s="3" t="s">
        <v>230</v>
      </c>
      <c r="H82" s="20" t="s">
        <v>820</v>
      </c>
      <c r="I82" s="21">
        <v>10</v>
      </c>
      <c r="J82" s="10" t="s">
        <v>73</v>
      </c>
      <c r="K82" s="21">
        <v>10</v>
      </c>
      <c r="L82" s="10" t="s">
        <v>73</v>
      </c>
      <c r="M82" s="21" t="s">
        <v>36</v>
      </c>
      <c r="N82" s="10" t="s">
        <v>73</v>
      </c>
      <c r="O82" s="52">
        <v>4316</v>
      </c>
      <c r="P82" s="52">
        <v>4316</v>
      </c>
      <c r="Q82" s="52">
        <v>4316</v>
      </c>
      <c r="R82" s="10" t="s">
        <v>57</v>
      </c>
      <c r="S82" s="10" t="s">
        <v>57</v>
      </c>
      <c r="T82" s="10" t="s">
        <v>57</v>
      </c>
      <c r="U82" s="22">
        <v>1</v>
      </c>
      <c r="V82" s="22">
        <v>1</v>
      </c>
      <c r="W82" s="22">
        <v>1</v>
      </c>
      <c r="X82" s="22" t="s">
        <v>57</v>
      </c>
      <c r="Y82" s="22" t="s">
        <v>57</v>
      </c>
      <c r="Z82" s="22" t="s">
        <v>74</v>
      </c>
      <c r="AC82" s="11" t="s">
        <v>126</v>
      </c>
      <c r="AD82">
        <v>26</v>
      </c>
    </row>
    <row r="83" spans="1:31" x14ac:dyDescent="0.25">
      <c r="A83" s="52">
        <v>4315</v>
      </c>
      <c r="B83" s="52">
        <v>4315</v>
      </c>
      <c r="C83" s="52">
        <v>4315</v>
      </c>
      <c r="D83" t="s">
        <v>231</v>
      </c>
      <c r="E83" t="s">
        <v>231</v>
      </c>
      <c r="F83" t="s">
        <v>91</v>
      </c>
      <c r="G83" s="3" t="s">
        <v>232</v>
      </c>
      <c r="H83" s="20" t="s">
        <v>821</v>
      </c>
      <c r="I83" s="21">
        <v>10</v>
      </c>
      <c r="J83" s="10" t="s">
        <v>73</v>
      </c>
      <c r="K83" s="21">
        <v>10</v>
      </c>
      <c r="L83" s="10" t="s">
        <v>73</v>
      </c>
      <c r="M83" s="21" t="s">
        <v>36</v>
      </c>
      <c r="N83" s="10" t="s">
        <v>73</v>
      </c>
      <c r="O83" s="52">
        <v>4315</v>
      </c>
      <c r="P83" s="52">
        <v>4315</v>
      </c>
      <c r="Q83" s="52">
        <v>4315</v>
      </c>
      <c r="R83" s="10" t="s">
        <v>57</v>
      </c>
      <c r="S83" s="10" t="s">
        <v>57</v>
      </c>
      <c r="T83" s="10" t="s">
        <v>57</v>
      </c>
      <c r="U83" s="22">
        <v>1</v>
      </c>
      <c r="V83" s="22">
        <v>1</v>
      </c>
      <c r="W83" s="22">
        <v>1</v>
      </c>
      <c r="X83" s="22" t="s">
        <v>57</v>
      </c>
      <c r="Y83" s="22" t="s">
        <v>57</v>
      </c>
      <c r="Z83" s="22" t="s">
        <v>74</v>
      </c>
      <c r="AC83" s="11" t="s">
        <v>126</v>
      </c>
      <c r="AD83">
        <v>26</v>
      </c>
    </row>
    <row r="84" spans="1:31" x14ac:dyDescent="0.25">
      <c r="A84" s="52">
        <v>4319</v>
      </c>
      <c r="B84" s="52">
        <v>4319</v>
      </c>
      <c r="C84" s="52">
        <v>4319</v>
      </c>
      <c r="D84" t="s">
        <v>233</v>
      </c>
      <c r="E84" t="s">
        <v>233</v>
      </c>
      <c r="F84" t="s">
        <v>91</v>
      </c>
      <c r="G84" s="3" t="s">
        <v>234</v>
      </c>
      <c r="H84" s="20" t="s">
        <v>822</v>
      </c>
      <c r="I84" s="21">
        <v>10</v>
      </c>
      <c r="J84" s="10" t="s">
        <v>73</v>
      </c>
      <c r="K84" s="21">
        <v>10</v>
      </c>
      <c r="L84" s="10" t="s">
        <v>73</v>
      </c>
      <c r="M84" s="21" t="s">
        <v>36</v>
      </c>
      <c r="N84" s="10" t="s">
        <v>73</v>
      </c>
      <c r="O84" s="52">
        <v>4319</v>
      </c>
      <c r="P84" s="52">
        <v>4319</v>
      </c>
      <c r="Q84" s="52">
        <v>4319</v>
      </c>
      <c r="R84" s="10" t="s">
        <v>57</v>
      </c>
      <c r="S84" s="10" t="s">
        <v>57</v>
      </c>
      <c r="T84" s="10" t="s">
        <v>57</v>
      </c>
      <c r="U84" s="22">
        <v>1</v>
      </c>
      <c r="V84" s="22">
        <v>1</v>
      </c>
      <c r="W84" s="22">
        <v>1</v>
      </c>
      <c r="X84" s="22" t="s">
        <v>57</v>
      </c>
      <c r="Y84" s="22" t="s">
        <v>57</v>
      </c>
      <c r="Z84" s="22" t="s">
        <v>74</v>
      </c>
      <c r="AC84" s="11" t="s">
        <v>126</v>
      </c>
      <c r="AD84">
        <v>26</v>
      </c>
    </row>
    <row r="85" spans="1:31" x14ac:dyDescent="0.25">
      <c r="A85" s="52">
        <v>4318</v>
      </c>
      <c r="B85" s="52">
        <v>4318</v>
      </c>
      <c r="C85" s="52">
        <v>4318</v>
      </c>
      <c r="D85" t="s">
        <v>235</v>
      </c>
      <c r="E85" t="s">
        <v>235</v>
      </c>
      <c r="F85" t="s">
        <v>91</v>
      </c>
      <c r="G85" s="3" t="s">
        <v>236</v>
      </c>
      <c r="H85" s="20" t="s">
        <v>823</v>
      </c>
      <c r="I85" s="21">
        <v>10</v>
      </c>
      <c r="J85" s="10" t="s">
        <v>73</v>
      </c>
      <c r="K85" s="21">
        <v>10</v>
      </c>
      <c r="L85" s="10" t="s">
        <v>73</v>
      </c>
      <c r="M85" s="21" t="s">
        <v>36</v>
      </c>
      <c r="N85" s="10" t="s">
        <v>73</v>
      </c>
      <c r="O85" s="52">
        <v>4318</v>
      </c>
      <c r="P85" s="52">
        <v>4318</v>
      </c>
      <c r="Q85" s="52">
        <v>4318</v>
      </c>
      <c r="R85" s="10" t="s">
        <v>57</v>
      </c>
      <c r="S85" s="10" t="s">
        <v>57</v>
      </c>
      <c r="T85" s="10" t="s">
        <v>57</v>
      </c>
      <c r="U85" s="22">
        <v>1</v>
      </c>
      <c r="V85" s="22">
        <v>1</v>
      </c>
      <c r="W85" s="22">
        <v>1</v>
      </c>
      <c r="X85" s="22" t="s">
        <v>57</v>
      </c>
      <c r="Y85" s="22" t="s">
        <v>57</v>
      </c>
      <c r="Z85" s="22" t="s">
        <v>74</v>
      </c>
      <c r="AC85" s="11" t="s">
        <v>126</v>
      </c>
      <c r="AD85">
        <v>26</v>
      </c>
    </row>
    <row r="86" spans="1:31" x14ac:dyDescent="0.25">
      <c r="A86" s="52">
        <v>4322</v>
      </c>
      <c r="B86" s="52">
        <v>4322</v>
      </c>
      <c r="C86" s="52">
        <v>4322</v>
      </c>
      <c r="D86" t="s">
        <v>237</v>
      </c>
      <c r="E86" t="s">
        <v>237</v>
      </c>
      <c r="F86" t="s">
        <v>91</v>
      </c>
      <c r="G86" s="3" t="s">
        <v>238</v>
      </c>
      <c r="H86" s="20" t="s">
        <v>824</v>
      </c>
      <c r="I86" s="21">
        <v>12.5</v>
      </c>
      <c r="J86" s="10" t="s">
        <v>73</v>
      </c>
      <c r="K86" s="21">
        <v>12.5</v>
      </c>
      <c r="L86" s="10" t="s">
        <v>73</v>
      </c>
      <c r="M86" s="21" t="s">
        <v>36</v>
      </c>
      <c r="N86" s="10" t="s">
        <v>73</v>
      </c>
      <c r="O86" s="52">
        <v>4322</v>
      </c>
      <c r="P86" s="52">
        <v>4322</v>
      </c>
      <c r="Q86" s="52">
        <v>4322</v>
      </c>
      <c r="R86" s="10" t="s">
        <v>57</v>
      </c>
      <c r="S86" s="10" t="s">
        <v>57</v>
      </c>
      <c r="T86" s="10" t="s">
        <v>57</v>
      </c>
      <c r="U86" s="22">
        <v>1</v>
      </c>
      <c r="V86" s="22">
        <v>1</v>
      </c>
      <c r="W86" s="22">
        <v>1</v>
      </c>
      <c r="X86" s="22" t="s">
        <v>57</v>
      </c>
      <c r="Y86" s="22" t="s">
        <v>57</v>
      </c>
      <c r="Z86" s="22" t="s">
        <v>74</v>
      </c>
      <c r="AC86" s="11" t="s">
        <v>126</v>
      </c>
      <c r="AD86">
        <v>26</v>
      </c>
    </row>
    <row r="87" spans="1:31" x14ac:dyDescent="0.25">
      <c r="A87" s="52">
        <v>4321</v>
      </c>
      <c r="B87" s="52">
        <v>4321</v>
      </c>
      <c r="C87" s="52">
        <v>4321</v>
      </c>
      <c r="D87" t="s">
        <v>239</v>
      </c>
      <c r="E87" t="s">
        <v>239</v>
      </c>
      <c r="F87" t="s">
        <v>91</v>
      </c>
      <c r="G87" s="3" t="s">
        <v>240</v>
      </c>
      <c r="H87" s="20" t="s">
        <v>825</v>
      </c>
      <c r="I87" s="21">
        <v>12.5</v>
      </c>
      <c r="J87" s="10" t="s">
        <v>73</v>
      </c>
      <c r="K87" s="21">
        <v>12.5</v>
      </c>
      <c r="L87" s="10" t="s">
        <v>73</v>
      </c>
      <c r="M87" s="21" t="s">
        <v>36</v>
      </c>
      <c r="N87" s="10" t="s">
        <v>73</v>
      </c>
      <c r="O87" s="52">
        <v>4321</v>
      </c>
      <c r="P87" s="52">
        <v>4321</v>
      </c>
      <c r="Q87" s="52">
        <v>4321</v>
      </c>
      <c r="R87" s="10" t="s">
        <v>57</v>
      </c>
      <c r="S87" s="10" t="s">
        <v>57</v>
      </c>
      <c r="T87" s="10" t="s">
        <v>57</v>
      </c>
      <c r="U87" s="22">
        <v>1</v>
      </c>
      <c r="V87" s="22">
        <v>1</v>
      </c>
      <c r="W87" s="22">
        <v>1</v>
      </c>
      <c r="X87" s="22" t="s">
        <v>57</v>
      </c>
      <c r="Y87" s="22" t="s">
        <v>57</v>
      </c>
      <c r="Z87" s="22" t="s">
        <v>74</v>
      </c>
      <c r="AC87" s="11" t="s">
        <v>126</v>
      </c>
      <c r="AD87">
        <v>26</v>
      </c>
    </row>
    <row r="88" spans="1:31" x14ac:dyDescent="0.25">
      <c r="A88" s="52">
        <v>4325</v>
      </c>
      <c r="B88" s="52">
        <v>4325</v>
      </c>
      <c r="C88" s="52">
        <v>4325</v>
      </c>
      <c r="D88" t="s">
        <v>241</v>
      </c>
      <c r="E88" t="s">
        <v>241</v>
      </c>
      <c r="F88" t="s">
        <v>91</v>
      </c>
      <c r="G88" s="3" t="s">
        <v>242</v>
      </c>
      <c r="H88" s="20" t="s">
        <v>826</v>
      </c>
      <c r="I88" s="21">
        <v>12.5</v>
      </c>
      <c r="J88" s="10" t="s">
        <v>73</v>
      </c>
      <c r="K88" s="21">
        <v>12.5</v>
      </c>
      <c r="L88" s="10" t="s">
        <v>73</v>
      </c>
      <c r="M88" s="21" t="s">
        <v>36</v>
      </c>
      <c r="N88" s="10" t="s">
        <v>73</v>
      </c>
      <c r="O88" s="52">
        <v>4325</v>
      </c>
      <c r="P88" s="52">
        <v>4325</v>
      </c>
      <c r="Q88" s="52">
        <v>4325</v>
      </c>
      <c r="R88" s="10" t="s">
        <v>57</v>
      </c>
      <c r="S88" s="10" t="s">
        <v>57</v>
      </c>
      <c r="T88" s="10" t="s">
        <v>57</v>
      </c>
      <c r="U88" s="22">
        <v>1</v>
      </c>
      <c r="V88" s="22">
        <v>1</v>
      </c>
      <c r="W88" s="22">
        <v>1</v>
      </c>
      <c r="X88" s="22" t="s">
        <v>57</v>
      </c>
      <c r="Y88" s="22" t="s">
        <v>57</v>
      </c>
      <c r="Z88" s="22" t="s">
        <v>74</v>
      </c>
      <c r="AC88" s="11" t="s">
        <v>126</v>
      </c>
      <c r="AD88">
        <v>26</v>
      </c>
    </row>
    <row r="89" spans="1:31" x14ac:dyDescent="0.25">
      <c r="A89" s="52">
        <v>4324</v>
      </c>
      <c r="B89" s="52">
        <v>4324</v>
      </c>
      <c r="C89" s="52">
        <v>4324</v>
      </c>
      <c r="D89" t="s">
        <v>243</v>
      </c>
      <c r="E89" t="s">
        <v>243</v>
      </c>
      <c r="F89" t="s">
        <v>91</v>
      </c>
      <c r="G89" s="3" t="s">
        <v>244</v>
      </c>
      <c r="H89" s="20" t="s">
        <v>827</v>
      </c>
      <c r="I89" s="21">
        <v>12.5</v>
      </c>
      <c r="J89" s="10" t="s">
        <v>73</v>
      </c>
      <c r="K89" s="21">
        <v>12.5</v>
      </c>
      <c r="L89" s="10" t="s">
        <v>73</v>
      </c>
      <c r="M89" s="21" t="s">
        <v>36</v>
      </c>
      <c r="N89" s="10" t="s">
        <v>73</v>
      </c>
      <c r="O89" s="52">
        <v>4324</v>
      </c>
      <c r="P89" s="52">
        <v>4324</v>
      </c>
      <c r="Q89" s="52">
        <v>4324</v>
      </c>
      <c r="R89" s="10" t="s">
        <v>57</v>
      </c>
      <c r="S89" s="10" t="s">
        <v>57</v>
      </c>
      <c r="T89" s="10" t="s">
        <v>57</v>
      </c>
      <c r="U89" s="22">
        <v>1</v>
      </c>
      <c r="V89" s="22">
        <v>1</v>
      </c>
      <c r="W89" s="22">
        <v>1</v>
      </c>
      <c r="X89" s="22" t="s">
        <v>57</v>
      </c>
      <c r="Y89" s="22" t="s">
        <v>57</v>
      </c>
      <c r="Z89" s="22" t="s">
        <v>74</v>
      </c>
      <c r="AC89" s="11" t="s">
        <v>126</v>
      </c>
      <c r="AD89">
        <v>26</v>
      </c>
    </row>
    <row r="90" spans="1:31" x14ac:dyDescent="0.25">
      <c r="A90" s="52">
        <v>4328</v>
      </c>
      <c r="B90" s="52">
        <v>4328</v>
      </c>
      <c r="C90" s="52">
        <v>4328</v>
      </c>
      <c r="D90" t="s">
        <v>245</v>
      </c>
      <c r="E90" t="s">
        <v>245</v>
      </c>
      <c r="F90" t="s">
        <v>91</v>
      </c>
      <c r="G90" s="3" t="s">
        <v>246</v>
      </c>
      <c r="H90" s="20" t="s">
        <v>828</v>
      </c>
      <c r="I90" s="21">
        <v>22.5</v>
      </c>
      <c r="J90" s="10" t="s">
        <v>73</v>
      </c>
      <c r="K90" s="21">
        <v>22.5</v>
      </c>
      <c r="L90" s="10" t="s">
        <v>73</v>
      </c>
      <c r="M90" s="21" t="s">
        <v>36</v>
      </c>
      <c r="N90" s="10" t="s">
        <v>73</v>
      </c>
      <c r="O90" s="52">
        <v>4328</v>
      </c>
      <c r="P90" s="52">
        <v>4328</v>
      </c>
      <c r="Q90" s="52">
        <v>4328</v>
      </c>
      <c r="R90" s="10" t="s">
        <v>57</v>
      </c>
      <c r="S90" s="10" t="s">
        <v>57</v>
      </c>
      <c r="T90" s="10" t="s">
        <v>57</v>
      </c>
      <c r="U90" s="22">
        <v>1</v>
      </c>
      <c r="V90" s="22">
        <v>1</v>
      </c>
      <c r="W90" s="22">
        <v>1</v>
      </c>
      <c r="X90" s="22" t="s">
        <v>57</v>
      </c>
      <c r="Y90" s="22" t="s">
        <v>57</v>
      </c>
      <c r="Z90" s="22" t="s">
        <v>74</v>
      </c>
      <c r="AC90" s="11" t="s">
        <v>126</v>
      </c>
      <c r="AD90">
        <v>26</v>
      </c>
    </row>
    <row r="91" spans="1:31" x14ac:dyDescent="0.25">
      <c r="A91" s="52">
        <v>4327</v>
      </c>
      <c r="B91" s="52">
        <v>4327</v>
      </c>
      <c r="C91" s="52">
        <v>4327</v>
      </c>
      <c r="D91" t="s">
        <v>247</v>
      </c>
      <c r="E91" t="s">
        <v>247</v>
      </c>
      <c r="F91" t="s">
        <v>91</v>
      </c>
      <c r="G91" s="3" t="s">
        <v>248</v>
      </c>
      <c r="H91" s="20" t="s">
        <v>829</v>
      </c>
      <c r="I91" s="21">
        <v>22.5</v>
      </c>
      <c r="J91" s="10" t="s">
        <v>73</v>
      </c>
      <c r="K91" s="21">
        <v>22.5</v>
      </c>
      <c r="L91" s="10" t="s">
        <v>73</v>
      </c>
      <c r="M91" s="21" t="s">
        <v>36</v>
      </c>
      <c r="N91" s="10" t="s">
        <v>73</v>
      </c>
      <c r="O91" s="52">
        <v>4327</v>
      </c>
      <c r="P91" s="52">
        <v>4327</v>
      </c>
      <c r="Q91" s="52">
        <v>4327</v>
      </c>
      <c r="R91" s="10" t="s">
        <v>57</v>
      </c>
      <c r="S91" s="10" t="s">
        <v>57</v>
      </c>
      <c r="T91" s="10" t="s">
        <v>57</v>
      </c>
      <c r="U91" s="22">
        <v>1</v>
      </c>
      <c r="V91" s="22">
        <v>1</v>
      </c>
      <c r="W91" s="22">
        <v>1</v>
      </c>
      <c r="X91" s="22" t="s">
        <v>57</v>
      </c>
      <c r="Y91" s="22" t="s">
        <v>57</v>
      </c>
      <c r="Z91" s="22" t="s">
        <v>74</v>
      </c>
      <c r="AC91" s="11" t="s">
        <v>126</v>
      </c>
      <c r="AD91">
        <v>26</v>
      </c>
    </row>
    <row r="92" spans="1:31" x14ac:dyDescent="0.25">
      <c r="A92" s="52">
        <v>4331</v>
      </c>
      <c r="B92" s="52">
        <v>4331</v>
      </c>
      <c r="C92" s="52">
        <v>4331</v>
      </c>
      <c r="D92" t="s">
        <v>249</v>
      </c>
      <c r="E92" t="s">
        <v>249</v>
      </c>
      <c r="F92" t="s">
        <v>91</v>
      </c>
      <c r="G92" s="3" t="s">
        <v>250</v>
      </c>
      <c r="H92" s="20" t="s">
        <v>830</v>
      </c>
      <c r="I92" s="21">
        <v>22.5</v>
      </c>
      <c r="J92" s="10" t="s">
        <v>73</v>
      </c>
      <c r="K92" s="21">
        <v>22.5</v>
      </c>
      <c r="L92" s="10" t="s">
        <v>73</v>
      </c>
      <c r="M92" s="21" t="s">
        <v>36</v>
      </c>
      <c r="N92" s="10" t="s">
        <v>73</v>
      </c>
      <c r="O92" s="52">
        <v>4331</v>
      </c>
      <c r="P92" s="52">
        <v>4331</v>
      </c>
      <c r="Q92" s="52">
        <v>4331</v>
      </c>
      <c r="R92" s="10" t="s">
        <v>57</v>
      </c>
      <c r="S92" s="10" t="s">
        <v>57</v>
      </c>
      <c r="T92" s="10" t="s">
        <v>57</v>
      </c>
      <c r="U92" s="22">
        <v>1</v>
      </c>
      <c r="V92" s="22">
        <v>1</v>
      </c>
      <c r="W92" s="22">
        <v>1</v>
      </c>
      <c r="X92" s="22" t="s">
        <v>57</v>
      </c>
      <c r="Y92" s="22" t="s">
        <v>57</v>
      </c>
      <c r="Z92" s="22" t="s">
        <v>74</v>
      </c>
      <c r="AA92" s="50"/>
      <c r="AC92" s="11" t="s">
        <v>126</v>
      </c>
      <c r="AD92">
        <v>26</v>
      </c>
    </row>
    <row r="93" spans="1:31" x14ac:dyDescent="0.25">
      <c r="A93" s="52">
        <v>4330</v>
      </c>
      <c r="B93" s="52">
        <v>4330</v>
      </c>
      <c r="C93" s="52">
        <v>4330</v>
      </c>
      <c r="D93" t="s">
        <v>251</v>
      </c>
      <c r="E93" t="s">
        <v>251</v>
      </c>
      <c r="F93" t="s">
        <v>91</v>
      </c>
      <c r="G93" s="3" t="s">
        <v>252</v>
      </c>
      <c r="H93" s="20" t="s">
        <v>831</v>
      </c>
      <c r="I93" s="21">
        <v>22.5</v>
      </c>
      <c r="J93" s="10" t="s">
        <v>73</v>
      </c>
      <c r="K93" s="21">
        <v>22.5</v>
      </c>
      <c r="L93" s="10" t="s">
        <v>73</v>
      </c>
      <c r="M93" s="21" t="s">
        <v>36</v>
      </c>
      <c r="N93" s="10" t="s">
        <v>73</v>
      </c>
      <c r="O93" s="52">
        <v>4330</v>
      </c>
      <c r="P93" s="52">
        <v>4330</v>
      </c>
      <c r="Q93" s="52">
        <v>4330</v>
      </c>
      <c r="R93" s="10" t="s">
        <v>57</v>
      </c>
      <c r="S93" s="10" t="s">
        <v>57</v>
      </c>
      <c r="T93" s="10" t="s">
        <v>57</v>
      </c>
      <c r="U93" s="22">
        <v>1</v>
      </c>
      <c r="V93" s="22">
        <v>1</v>
      </c>
      <c r="W93" s="22">
        <v>1</v>
      </c>
      <c r="X93" s="22" t="s">
        <v>57</v>
      </c>
      <c r="Y93" s="22" t="s">
        <v>57</v>
      </c>
      <c r="Z93" s="22" t="s">
        <v>74</v>
      </c>
      <c r="AA93" s="50"/>
      <c r="AC93" s="11" t="s">
        <v>126</v>
      </c>
      <c r="AD93">
        <v>26</v>
      </c>
    </row>
    <row r="94" spans="1:31" x14ac:dyDescent="0.25">
      <c r="A94" s="52">
        <v>3157</v>
      </c>
      <c r="B94" s="52">
        <v>3157</v>
      </c>
      <c r="C94" s="52">
        <v>3157</v>
      </c>
      <c r="D94" t="s">
        <v>832</v>
      </c>
      <c r="E94" t="s">
        <v>832</v>
      </c>
      <c r="F94" t="s">
        <v>833</v>
      </c>
      <c r="G94" s="3" t="s">
        <v>834</v>
      </c>
      <c r="H94" s="20" t="s">
        <v>835</v>
      </c>
      <c r="I94" s="21">
        <v>8</v>
      </c>
      <c r="J94" s="10" t="s">
        <v>73</v>
      </c>
      <c r="K94" s="21">
        <v>8</v>
      </c>
      <c r="L94" s="10" t="s">
        <v>73</v>
      </c>
      <c r="M94" s="21">
        <v>4</v>
      </c>
      <c r="N94" s="10" t="s">
        <v>73</v>
      </c>
      <c r="O94" s="52">
        <v>3157</v>
      </c>
      <c r="P94" s="52">
        <v>3157</v>
      </c>
      <c r="Q94" s="52">
        <v>3157</v>
      </c>
      <c r="R94" s="10" t="s">
        <v>1830</v>
      </c>
      <c r="S94" s="10" t="s">
        <v>1830</v>
      </c>
      <c r="T94" s="10" t="s">
        <v>1830</v>
      </c>
      <c r="U94" s="22">
        <v>1</v>
      </c>
      <c r="V94" s="22">
        <v>1</v>
      </c>
      <c r="W94" s="22">
        <v>1</v>
      </c>
      <c r="X94" s="22" t="s">
        <v>57</v>
      </c>
      <c r="Y94" s="22" t="s">
        <v>57</v>
      </c>
      <c r="Z94" s="22" t="s">
        <v>74</v>
      </c>
      <c r="AA94" s="50"/>
      <c r="AC94" s="11" t="s">
        <v>126</v>
      </c>
      <c r="AD94">
        <v>26</v>
      </c>
    </row>
    <row r="95" spans="1:31" x14ac:dyDescent="0.25">
      <c r="A95" s="52">
        <v>3904</v>
      </c>
      <c r="B95" s="52">
        <v>3904</v>
      </c>
      <c r="C95" s="52">
        <v>3904</v>
      </c>
      <c r="D95" t="s">
        <v>227</v>
      </c>
      <c r="E95" t="s">
        <v>227</v>
      </c>
      <c r="F95" t="s">
        <v>91</v>
      </c>
      <c r="G95" s="19" t="s">
        <v>228</v>
      </c>
      <c r="H95" s="20" t="s">
        <v>836</v>
      </c>
      <c r="I95" s="21">
        <v>0.2</v>
      </c>
      <c r="J95" s="10" t="s">
        <v>125</v>
      </c>
      <c r="K95" s="21">
        <v>0.2</v>
      </c>
      <c r="L95" s="9" t="s">
        <v>125</v>
      </c>
      <c r="M95" s="21" t="s">
        <v>36</v>
      </c>
      <c r="N95" s="9" t="s">
        <v>125</v>
      </c>
      <c r="O95" s="52">
        <v>3904</v>
      </c>
      <c r="P95" s="52">
        <v>3904</v>
      </c>
      <c r="Q95" s="52">
        <v>3904</v>
      </c>
      <c r="R95" s="9" t="s">
        <v>57</v>
      </c>
      <c r="S95" s="9" t="s">
        <v>57</v>
      </c>
      <c r="T95" s="9" t="s">
        <v>57</v>
      </c>
      <c r="U95" s="22">
        <v>1</v>
      </c>
      <c r="V95" s="22">
        <v>1</v>
      </c>
      <c r="W95" s="22">
        <v>1</v>
      </c>
      <c r="X95" s="22" t="s">
        <v>57</v>
      </c>
      <c r="Y95" s="22" t="s">
        <v>57</v>
      </c>
      <c r="Z95" s="22" t="s">
        <v>32</v>
      </c>
      <c r="AA95" s="50" t="s">
        <v>126</v>
      </c>
      <c r="AB95" s="50" t="s">
        <v>127</v>
      </c>
      <c r="AC95" s="11" t="s">
        <v>126</v>
      </c>
      <c r="AD95">
        <v>27</v>
      </c>
      <c r="AE95" s="50"/>
    </row>
    <row r="96" spans="1:31" x14ac:dyDescent="0.25">
      <c r="A96" s="52">
        <v>3963</v>
      </c>
      <c r="B96" s="52">
        <v>3963</v>
      </c>
      <c r="C96" s="52">
        <v>3963</v>
      </c>
      <c r="D96" t="s">
        <v>253</v>
      </c>
      <c r="E96" t="s">
        <v>91</v>
      </c>
      <c r="F96" t="s">
        <v>91</v>
      </c>
      <c r="G96" s="3" t="s">
        <v>254</v>
      </c>
      <c r="H96" s="20" t="s">
        <v>837</v>
      </c>
      <c r="I96" s="21">
        <v>0.15</v>
      </c>
      <c r="J96" s="10" t="s">
        <v>125</v>
      </c>
      <c r="K96" s="21">
        <v>0.15</v>
      </c>
      <c r="L96" s="9" t="s">
        <v>125</v>
      </c>
      <c r="M96" s="21" t="s">
        <v>36</v>
      </c>
      <c r="N96" s="9" t="s">
        <v>125</v>
      </c>
      <c r="O96" s="52">
        <v>3963</v>
      </c>
      <c r="P96" s="52">
        <v>3963</v>
      </c>
      <c r="Q96" s="52">
        <v>3963</v>
      </c>
      <c r="R96" s="9" t="s">
        <v>57</v>
      </c>
      <c r="S96" s="9" t="s">
        <v>57</v>
      </c>
      <c r="T96" s="9" t="s">
        <v>57</v>
      </c>
      <c r="U96" s="22">
        <v>1</v>
      </c>
      <c r="V96" s="22">
        <v>1</v>
      </c>
      <c r="W96" s="22">
        <v>1</v>
      </c>
      <c r="X96" s="22" t="s">
        <v>57</v>
      </c>
      <c r="Y96" s="22" t="s">
        <v>57</v>
      </c>
      <c r="Z96" s="22" t="s">
        <v>32</v>
      </c>
      <c r="AA96" s="50" t="s">
        <v>126</v>
      </c>
      <c r="AB96" s="50" t="s">
        <v>127</v>
      </c>
      <c r="AC96" s="11" t="s">
        <v>126</v>
      </c>
      <c r="AD96">
        <v>28</v>
      </c>
      <c r="AE96" s="50"/>
    </row>
    <row r="97" spans="1:30" x14ac:dyDescent="0.25">
      <c r="A97" s="52">
        <v>3947</v>
      </c>
      <c r="B97" s="52">
        <v>3947</v>
      </c>
      <c r="C97" s="52">
        <v>3947</v>
      </c>
      <c r="D97" t="s">
        <v>255</v>
      </c>
      <c r="E97" t="s">
        <v>255</v>
      </c>
      <c r="F97" t="s">
        <v>838</v>
      </c>
      <c r="G97" s="3" t="s">
        <v>256</v>
      </c>
      <c r="H97" s="20" t="s">
        <v>839</v>
      </c>
      <c r="I97" s="21">
        <v>3</v>
      </c>
      <c r="J97" s="10" t="s">
        <v>137</v>
      </c>
      <c r="K97" s="21">
        <v>3</v>
      </c>
      <c r="L97" s="9" t="s">
        <v>137</v>
      </c>
      <c r="M97" s="21">
        <v>3</v>
      </c>
      <c r="N97" s="9" t="s">
        <v>137</v>
      </c>
      <c r="O97" s="52">
        <v>3947</v>
      </c>
      <c r="P97" s="52">
        <v>3947</v>
      </c>
      <c r="Q97" s="52">
        <v>3947</v>
      </c>
      <c r="R97" s="9" t="s">
        <v>1830</v>
      </c>
      <c r="S97" s="9" t="s">
        <v>1830</v>
      </c>
      <c r="T97" s="9" t="s">
        <v>1830</v>
      </c>
      <c r="U97" s="22">
        <v>0.5</v>
      </c>
      <c r="V97" s="22">
        <v>0.5</v>
      </c>
      <c r="W97" s="22">
        <v>0.5</v>
      </c>
      <c r="X97" s="22" t="s">
        <v>57</v>
      </c>
      <c r="Y97" s="22" t="s">
        <v>57</v>
      </c>
      <c r="Z97" s="22" t="s">
        <v>74</v>
      </c>
      <c r="AC97" s="11" t="s">
        <v>126</v>
      </c>
      <c r="AD97">
        <v>29</v>
      </c>
    </row>
    <row r="98" spans="1:30" x14ac:dyDescent="0.25">
      <c r="A98" s="52">
        <v>3948</v>
      </c>
      <c r="B98" s="52">
        <v>3948</v>
      </c>
      <c r="C98" s="52">
        <v>3948</v>
      </c>
      <c r="D98" t="s">
        <v>257</v>
      </c>
      <c r="E98" t="s">
        <v>257</v>
      </c>
      <c r="F98" t="s">
        <v>840</v>
      </c>
      <c r="G98" s="3" t="s">
        <v>258</v>
      </c>
      <c r="H98" s="20" t="s">
        <v>841</v>
      </c>
      <c r="I98" s="21">
        <v>2</v>
      </c>
      <c r="J98" s="10" t="s">
        <v>137</v>
      </c>
      <c r="K98" s="21">
        <v>2</v>
      </c>
      <c r="L98" s="9" t="s">
        <v>137</v>
      </c>
      <c r="M98" s="21">
        <v>2</v>
      </c>
      <c r="N98" s="9" t="s">
        <v>137</v>
      </c>
      <c r="O98" s="52">
        <v>3948</v>
      </c>
      <c r="P98" s="52">
        <v>3948</v>
      </c>
      <c r="Q98" s="52">
        <v>3948</v>
      </c>
      <c r="R98" s="9" t="s">
        <v>1830</v>
      </c>
      <c r="S98" s="9" t="s">
        <v>1830</v>
      </c>
      <c r="T98" s="9" t="s">
        <v>1830</v>
      </c>
      <c r="U98" s="22">
        <v>0.5</v>
      </c>
      <c r="V98" s="22">
        <v>0.5</v>
      </c>
      <c r="W98" s="22">
        <v>0.5</v>
      </c>
      <c r="X98" s="22" t="s">
        <v>57</v>
      </c>
      <c r="Y98" s="22" t="s">
        <v>57</v>
      </c>
      <c r="Z98" s="22" t="s">
        <v>74</v>
      </c>
      <c r="AC98" s="11" t="s">
        <v>126</v>
      </c>
      <c r="AD98">
        <v>29</v>
      </c>
    </row>
    <row r="99" spans="1:30" x14ac:dyDescent="0.25">
      <c r="A99" s="52">
        <v>3949</v>
      </c>
      <c r="B99" s="52">
        <v>3949</v>
      </c>
      <c r="C99" s="52">
        <v>3949</v>
      </c>
      <c r="D99" t="s">
        <v>259</v>
      </c>
      <c r="E99" t="s">
        <v>259</v>
      </c>
      <c r="F99" t="s">
        <v>842</v>
      </c>
      <c r="G99" s="3" t="s">
        <v>260</v>
      </c>
      <c r="H99" s="20" t="s">
        <v>843</v>
      </c>
      <c r="I99" s="21">
        <v>1.5</v>
      </c>
      <c r="J99" s="10" t="s">
        <v>137</v>
      </c>
      <c r="K99" s="21">
        <v>1.5</v>
      </c>
      <c r="L99" s="9" t="s">
        <v>137</v>
      </c>
      <c r="M99" s="21">
        <v>1.5</v>
      </c>
      <c r="N99" s="9" t="s">
        <v>137</v>
      </c>
      <c r="O99" s="52">
        <v>3949</v>
      </c>
      <c r="P99" s="52">
        <v>3949</v>
      </c>
      <c r="Q99" s="52">
        <v>3949</v>
      </c>
      <c r="R99" s="9" t="s">
        <v>1830</v>
      </c>
      <c r="S99" s="9" t="s">
        <v>1830</v>
      </c>
      <c r="T99" s="9" t="s">
        <v>1830</v>
      </c>
      <c r="U99" s="22">
        <v>0.5</v>
      </c>
      <c r="V99" s="22">
        <v>0.5</v>
      </c>
      <c r="W99" s="22">
        <v>0.5</v>
      </c>
      <c r="X99" s="22" t="s">
        <v>57</v>
      </c>
      <c r="Y99" s="22" t="s">
        <v>57</v>
      </c>
      <c r="Z99" s="22" t="s">
        <v>74</v>
      </c>
      <c r="AC99" s="11" t="s">
        <v>126</v>
      </c>
      <c r="AD99">
        <v>29</v>
      </c>
    </row>
    <row r="100" spans="1:30" x14ac:dyDescent="0.25">
      <c r="A100" s="52">
        <v>3950</v>
      </c>
      <c r="B100" s="52">
        <v>3950</v>
      </c>
      <c r="C100" s="52">
        <v>3950</v>
      </c>
      <c r="D100" t="s">
        <v>261</v>
      </c>
      <c r="E100" t="s">
        <v>261</v>
      </c>
      <c r="F100" t="s">
        <v>844</v>
      </c>
      <c r="G100" s="3" t="s">
        <v>262</v>
      </c>
      <c r="H100" s="20" t="s">
        <v>845</v>
      </c>
      <c r="I100" s="21">
        <v>1</v>
      </c>
      <c r="J100" s="10" t="s">
        <v>137</v>
      </c>
      <c r="K100" s="21">
        <v>1</v>
      </c>
      <c r="L100" s="9" t="s">
        <v>137</v>
      </c>
      <c r="M100" s="21">
        <v>1</v>
      </c>
      <c r="N100" s="9" t="s">
        <v>137</v>
      </c>
      <c r="O100" s="52">
        <v>3950</v>
      </c>
      <c r="P100" s="52">
        <v>3950</v>
      </c>
      <c r="Q100" s="52">
        <v>3950</v>
      </c>
      <c r="R100" s="9" t="s">
        <v>1830</v>
      </c>
      <c r="S100" s="9" t="s">
        <v>1830</v>
      </c>
      <c r="T100" s="9" t="s">
        <v>1830</v>
      </c>
      <c r="U100" s="22">
        <v>0.5</v>
      </c>
      <c r="V100" s="22">
        <v>0.5</v>
      </c>
      <c r="W100" s="22">
        <v>0.5</v>
      </c>
      <c r="X100" s="22" t="s">
        <v>57</v>
      </c>
      <c r="Y100" s="22" t="s">
        <v>57</v>
      </c>
      <c r="Z100" s="22" t="s">
        <v>74</v>
      </c>
      <c r="AA100" s="50"/>
      <c r="AB100" s="50"/>
      <c r="AC100" s="11" t="s">
        <v>126</v>
      </c>
      <c r="AD100">
        <v>29</v>
      </c>
    </row>
    <row r="101" spans="1:30" x14ac:dyDescent="0.25">
      <c r="A101" s="52">
        <v>3951</v>
      </c>
      <c r="B101" s="52">
        <v>3951</v>
      </c>
      <c r="C101" s="52">
        <v>3951</v>
      </c>
      <c r="D101" t="s">
        <v>263</v>
      </c>
      <c r="E101" t="s">
        <v>263</v>
      </c>
      <c r="F101" t="s">
        <v>846</v>
      </c>
      <c r="G101" s="3" t="s">
        <v>264</v>
      </c>
      <c r="H101" s="20" t="s">
        <v>847</v>
      </c>
      <c r="I101" s="21">
        <v>1</v>
      </c>
      <c r="J101" s="10" t="s">
        <v>137</v>
      </c>
      <c r="K101" s="21">
        <v>1</v>
      </c>
      <c r="L101" s="10" t="s">
        <v>137</v>
      </c>
      <c r="M101" s="21">
        <v>1</v>
      </c>
      <c r="N101" s="10" t="s">
        <v>137</v>
      </c>
      <c r="O101" s="52">
        <v>3951</v>
      </c>
      <c r="P101" s="52">
        <v>3951</v>
      </c>
      <c r="Q101" s="52">
        <v>3951</v>
      </c>
      <c r="R101" s="9" t="s">
        <v>1830</v>
      </c>
      <c r="S101" s="9" t="s">
        <v>1830</v>
      </c>
      <c r="T101" s="9" t="s">
        <v>1830</v>
      </c>
      <c r="U101" s="22">
        <v>0.5</v>
      </c>
      <c r="V101" s="22">
        <v>0.5</v>
      </c>
      <c r="W101" s="22">
        <v>0.5</v>
      </c>
      <c r="X101" s="22" t="s">
        <v>57</v>
      </c>
      <c r="Y101" s="22" t="s">
        <v>57</v>
      </c>
      <c r="Z101" s="22" t="s">
        <v>74</v>
      </c>
      <c r="AC101" s="11" t="s">
        <v>126</v>
      </c>
      <c r="AD101">
        <v>29</v>
      </c>
    </row>
    <row r="102" spans="1:30" x14ac:dyDescent="0.25">
      <c r="A102" s="52">
        <v>3935</v>
      </c>
      <c r="B102" s="52">
        <v>3935</v>
      </c>
      <c r="C102" s="52">
        <v>3935</v>
      </c>
      <c r="D102" t="s">
        <v>265</v>
      </c>
      <c r="E102" t="s">
        <v>265</v>
      </c>
      <c r="F102" t="s">
        <v>91</v>
      </c>
      <c r="G102" s="3" t="s">
        <v>266</v>
      </c>
      <c r="H102" s="20" t="s">
        <v>848</v>
      </c>
      <c r="I102" s="21">
        <v>5</v>
      </c>
      <c r="J102" s="10" t="s">
        <v>137</v>
      </c>
      <c r="K102" s="21">
        <v>5</v>
      </c>
      <c r="L102" s="10" t="s">
        <v>137</v>
      </c>
      <c r="M102" s="21" t="s">
        <v>36</v>
      </c>
      <c r="N102" s="10" t="s">
        <v>137</v>
      </c>
      <c r="O102" s="52">
        <v>3935</v>
      </c>
      <c r="P102" s="52">
        <v>3935</v>
      </c>
      <c r="Q102" s="52">
        <v>3935</v>
      </c>
      <c r="R102" s="9" t="s">
        <v>57</v>
      </c>
      <c r="S102" s="9" t="s">
        <v>57</v>
      </c>
      <c r="T102" s="9" t="s">
        <v>57</v>
      </c>
      <c r="U102" s="22">
        <v>0.5</v>
      </c>
      <c r="V102" s="22">
        <v>0.5</v>
      </c>
      <c r="W102" s="22">
        <v>0.5</v>
      </c>
      <c r="X102" s="22" t="s">
        <v>57</v>
      </c>
      <c r="Y102" s="22" t="s">
        <v>57</v>
      </c>
      <c r="Z102" s="22" t="s">
        <v>74</v>
      </c>
      <c r="AC102" s="11" t="s">
        <v>126</v>
      </c>
      <c r="AD102">
        <v>29</v>
      </c>
    </row>
    <row r="103" spans="1:30" x14ac:dyDescent="0.25">
      <c r="A103" s="52">
        <v>3936</v>
      </c>
      <c r="B103" s="52">
        <v>3936</v>
      </c>
      <c r="C103" s="52">
        <v>3936</v>
      </c>
      <c r="D103" t="s">
        <v>267</v>
      </c>
      <c r="E103" t="s">
        <v>267</v>
      </c>
      <c r="F103" t="s">
        <v>91</v>
      </c>
      <c r="G103" s="3" t="s">
        <v>268</v>
      </c>
      <c r="H103" s="20" t="s">
        <v>849</v>
      </c>
      <c r="I103" s="21">
        <v>4</v>
      </c>
      <c r="J103" s="10" t="s">
        <v>137</v>
      </c>
      <c r="K103" s="21">
        <v>4</v>
      </c>
      <c r="L103" s="10" t="s">
        <v>137</v>
      </c>
      <c r="M103" s="21" t="s">
        <v>36</v>
      </c>
      <c r="N103" s="10" t="s">
        <v>137</v>
      </c>
      <c r="O103" s="52">
        <v>3936</v>
      </c>
      <c r="P103" s="52">
        <v>3936</v>
      </c>
      <c r="Q103" s="52">
        <v>3936</v>
      </c>
      <c r="R103" s="9" t="s">
        <v>57</v>
      </c>
      <c r="S103" s="9" t="s">
        <v>57</v>
      </c>
      <c r="T103" s="9" t="s">
        <v>57</v>
      </c>
      <c r="U103" s="22">
        <v>0.5</v>
      </c>
      <c r="V103" s="22">
        <v>0.5</v>
      </c>
      <c r="W103" s="22">
        <v>0.5</v>
      </c>
      <c r="X103" s="22" t="s">
        <v>57</v>
      </c>
      <c r="Y103" s="22" t="s">
        <v>57</v>
      </c>
      <c r="Z103" s="22" t="s">
        <v>74</v>
      </c>
      <c r="AC103" s="11" t="s">
        <v>126</v>
      </c>
      <c r="AD103">
        <v>29</v>
      </c>
    </row>
    <row r="104" spans="1:30" x14ac:dyDescent="0.25">
      <c r="A104" s="52">
        <v>3937</v>
      </c>
      <c r="B104" s="52">
        <v>3937</v>
      </c>
      <c r="C104" s="52">
        <v>3937</v>
      </c>
      <c r="D104" t="s">
        <v>269</v>
      </c>
      <c r="E104" t="s">
        <v>269</v>
      </c>
      <c r="F104" t="s">
        <v>91</v>
      </c>
      <c r="G104" s="3" t="s">
        <v>270</v>
      </c>
      <c r="H104" s="20" t="s">
        <v>850</v>
      </c>
      <c r="I104" s="21">
        <v>3</v>
      </c>
      <c r="J104" s="10" t="s">
        <v>137</v>
      </c>
      <c r="K104" s="21">
        <v>3</v>
      </c>
      <c r="L104" s="10" t="s">
        <v>137</v>
      </c>
      <c r="M104" s="21" t="s">
        <v>36</v>
      </c>
      <c r="N104" s="10" t="s">
        <v>137</v>
      </c>
      <c r="O104" s="52">
        <v>3937</v>
      </c>
      <c r="P104" s="52">
        <v>3937</v>
      </c>
      <c r="Q104" s="52">
        <v>3937</v>
      </c>
      <c r="R104" s="9" t="s">
        <v>57</v>
      </c>
      <c r="S104" s="9" t="s">
        <v>57</v>
      </c>
      <c r="T104" s="9" t="s">
        <v>57</v>
      </c>
      <c r="U104" s="22">
        <v>0.5</v>
      </c>
      <c r="V104" s="22">
        <v>0.5</v>
      </c>
      <c r="W104" s="22">
        <v>0.5</v>
      </c>
      <c r="X104" s="22" t="s">
        <v>57</v>
      </c>
      <c r="Y104" s="22" t="s">
        <v>57</v>
      </c>
      <c r="Z104" s="22" t="s">
        <v>74</v>
      </c>
      <c r="AC104" s="11" t="s">
        <v>126</v>
      </c>
      <c r="AD104">
        <v>29</v>
      </c>
    </row>
    <row r="105" spans="1:30" x14ac:dyDescent="0.25">
      <c r="A105" s="52">
        <v>3938</v>
      </c>
      <c r="B105" s="52">
        <v>3938</v>
      </c>
      <c r="C105" s="52">
        <v>3938</v>
      </c>
      <c r="D105" t="s">
        <v>271</v>
      </c>
      <c r="E105" t="s">
        <v>271</v>
      </c>
      <c r="F105" t="s">
        <v>91</v>
      </c>
      <c r="G105" s="3" t="s">
        <v>272</v>
      </c>
      <c r="H105" s="20" t="s">
        <v>851</v>
      </c>
      <c r="I105" s="21">
        <v>2</v>
      </c>
      <c r="J105" s="10" t="s">
        <v>137</v>
      </c>
      <c r="K105" s="21">
        <v>2</v>
      </c>
      <c r="L105" s="10" t="s">
        <v>137</v>
      </c>
      <c r="M105" s="21" t="s">
        <v>36</v>
      </c>
      <c r="N105" s="10" t="s">
        <v>137</v>
      </c>
      <c r="O105" s="52">
        <v>3938</v>
      </c>
      <c r="P105" s="52">
        <v>3938</v>
      </c>
      <c r="Q105" s="52">
        <v>3938</v>
      </c>
      <c r="R105" s="9" t="s">
        <v>57</v>
      </c>
      <c r="S105" s="9" t="s">
        <v>57</v>
      </c>
      <c r="T105" s="9" t="s">
        <v>57</v>
      </c>
      <c r="U105" s="22">
        <v>0.5</v>
      </c>
      <c r="V105" s="22">
        <v>0.5</v>
      </c>
      <c r="W105" s="22">
        <v>0.5</v>
      </c>
      <c r="X105" s="22" t="s">
        <v>57</v>
      </c>
      <c r="Y105" s="22" t="s">
        <v>57</v>
      </c>
      <c r="Z105" s="22" t="s">
        <v>74</v>
      </c>
      <c r="AC105" s="11" t="s">
        <v>126</v>
      </c>
      <c r="AD105">
        <v>29</v>
      </c>
    </row>
    <row r="106" spans="1:30" x14ac:dyDescent="0.25">
      <c r="A106" s="52">
        <v>3939</v>
      </c>
      <c r="B106" s="52">
        <v>3939</v>
      </c>
      <c r="C106" s="52">
        <v>3939</v>
      </c>
      <c r="D106" t="s">
        <v>273</v>
      </c>
      <c r="E106" t="s">
        <v>273</v>
      </c>
      <c r="F106" t="s">
        <v>91</v>
      </c>
      <c r="G106" s="3" t="s">
        <v>274</v>
      </c>
      <c r="H106" s="20" t="s">
        <v>852</v>
      </c>
      <c r="I106" s="21">
        <v>1.5</v>
      </c>
      <c r="J106" s="10" t="s">
        <v>137</v>
      </c>
      <c r="K106" s="21">
        <v>1.5</v>
      </c>
      <c r="L106" s="10" t="s">
        <v>137</v>
      </c>
      <c r="M106" s="21" t="s">
        <v>36</v>
      </c>
      <c r="N106" s="10" t="s">
        <v>137</v>
      </c>
      <c r="O106" s="52">
        <v>3939</v>
      </c>
      <c r="P106" s="52">
        <v>3939</v>
      </c>
      <c r="Q106" s="52">
        <v>3939</v>
      </c>
      <c r="R106" s="9" t="s">
        <v>57</v>
      </c>
      <c r="S106" s="9" t="s">
        <v>57</v>
      </c>
      <c r="T106" s="9" t="s">
        <v>57</v>
      </c>
      <c r="U106" s="22">
        <v>0.5</v>
      </c>
      <c r="V106" s="22">
        <v>0.5</v>
      </c>
      <c r="W106" s="22">
        <v>0.5</v>
      </c>
      <c r="X106" s="22" t="s">
        <v>57</v>
      </c>
      <c r="Y106" s="22" t="s">
        <v>57</v>
      </c>
      <c r="Z106" s="22" t="s">
        <v>74</v>
      </c>
      <c r="AC106" s="11" t="s">
        <v>126</v>
      </c>
      <c r="AD106">
        <v>29</v>
      </c>
    </row>
    <row r="107" spans="1:30" x14ac:dyDescent="0.25">
      <c r="A107" s="52">
        <v>3940</v>
      </c>
      <c r="B107" s="52">
        <v>3940</v>
      </c>
      <c r="C107" s="52">
        <v>3940</v>
      </c>
      <c r="D107" t="s">
        <v>275</v>
      </c>
      <c r="E107" t="s">
        <v>275</v>
      </c>
      <c r="F107" t="s">
        <v>91</v>
      </c>
      <c r="G107" s="3" t="s">
        <v>276</v>
      </c>
      <c r="H107" s="20" t="s">
        <v>853</v>
      </c>
      <c r="I107" s="21">
        <v>1</v>
      </c>
      <c r="J107" s="10" t="s">
        <v>137</v>
      </c>
      <c r="K107" s="21">
        <v>1</v>
      </c>
      <c r="L107" s="10" t="s">
        <v>137</v>
      </c>
      <c r="M107" s="21" t="s">
        <v>36</v>
      </c>
      <c r="N107" s="10" t="s">
        <v>137</v>
      </c>
      <c r="O107" s="52">
        <v>3940</v>
      </c>
      <c r="P107" s="52">
        <v>3940</v>
      </c>
      <c r="Q107" s="52">
        <v>3940</v>
      </c>
      <c r="R107" s="9" t="s">
        <v>57</v>
      </c>
      <c r="S107" s="9" t="s">
        <v>57</v>
      </c>
      <c r="T107" s="9" t="s">
        <v>57</v>
      </c>
      <c r="U107" s="22">
        <v>0.5</v>
      </c>
      <c r="V107" s="22">
        <v>0.5</v>
      </c>
      <c r="W107" s="22">
        <v>0.5</v>
      </c>
      <c r="X107" s="22" t="s">
        <v>57</v>
      </c>
      <c r="Y107" s="22" t="s">
        <v>57</v>
      </c>
      <c r="Z107" s="22" t="s">
        <v>74</v>
      </c>
      <c r="AC107" s="11" t="s">
        <v>126</v>
      </c>
      <c r="AD107">
        <v>29</v>
      </c>
    </row>
    <row r="108" spans="1:30" x14ac:dyDescent="0.25">
      <c r="A108" s="52">
        <v>3929</v>
      </c>
      <c r="B108" s="52">
        <v>3929</v>
      </c>
      <c r="C108" s="52">
        <v>3929</v>
      </c>
      <c r="D108" t="s">
        <v>277</v>
      </c>
      <c r="E108" t="s">
        <v>277</v>
      </c>
      <c r="F108" t="s">
        <v>854</v>
      </c>
      <c r="G108" s="3" t="s">
        <v>278</v>
      </c>
      <c r="H108" s="20" t="s">
        <v>855</v>
      </c>
      <c r="I108" s="21">
        <v>1.75</v>
      </c>
      <c r="J108" s="10" t="s">
        <v>137</v>
      </c>
      <c r="K108" s="21">
        <v>1.75</v>
      </c>
      <c r="L108" s="10" t="s">
        <v>137</v>
      </c>
      <c r="M108" s="21">
        <v>0.9</v>
      </c>
      <c r="N108" s="10" t="s">
        <v>137</v>
      </c>
      <c r="O108" s="52">
        <v>3929</v>
      </c>
      <c r="P108" s="52">
        <v>3929</v>
      </c>
      <c r="Q108" s="52">
        <v>3929</v>
      </c>
      <c r="R108" s="9" t="s">
        <v>1830</v>
      </c>
      <c r="S108" s="9" t="s">
        <v>1830</v>
      </c>
      <c r="T108" s="9" t="s">
        <v>1830</v>
      </c>
      <c r="U108" s="22">
        <v>0.5</v>
      </c>
      <c r="V108" s="22">
        <v>0.5</v>
      </c>
      <c r="W108" s="22">
        <v>0.5</v>
      </c>
      <c r="X108" s="22" t="s">
        <v>57</v>
      </c>
      <c r="Y108" s="22" t="s">
        <v>57</v>
      </c>
      <c r="Z108" s="22" t="s">
        <v>74</v>
      </c>
      <c r="AC108" s="11" t="s">
        <v>126</v>
      </c>
      <c r="AD108">
        <v>29</v>
      </c>
    </row>
    <row r="109" spans="1:30" x14ac:dyDescent="0.25">
      <c r="A109" s="52">
        <v>3930</v>
      </c>
      <c r="B109" s="52">
        <v>3930</v>
      </c>
      <c r="C109" s="52">
        <v>3930</v>
      </c>
      <c r="D109" t="s">
        <v>279</v>
      </c>
      <c r="E109" t="s">
        <v>279</v>
      </c>
      <c r="F109" t="s">
        <v>856</v>
      </c>
      <c r="G109" s="3" t="s">
        <v>280</v>
      </c>
      <c r="H109" s="20" t="s">
        <v>857</v>
      </c>
      <c r="I109" s="21">
        <v>1.5</v>
      </c>
      <c r="J109" s="10" t="s">
        <v>137</v>
      </c>
      <c r="K109" s="21">
        <v>1.5</v>
      </c>
      <c r="L109" s="10" t="s">
        <v>137</v>
      </c>
      <c r="M109" s="21">
        <v>0.6</v>
      </c>
      <c r="N109" s="10" t="s">
        <v>137</v>
      </c>
      <c r="O109" s="52">
        <v>3930</v>
      </c>
      <c r="P109" s="52">
        <v>3930</v>
      </c>
      <c r="Q109" s="52">
        <v>3930</v>
      </c>
      <c r="R109" s="10" t="s">
        <v>1830</v>
      </c>
      <c r="S109" s="10" t="s">
        <v>1830</v>
      </c>
      <c r="T109" s="10" t="s">
        <v>1830</v>
      </c>
      <c r="U109" s="22">
        <v>0.5</v>
      </c>
      <c r="V109" s="22">
        <v>0.5</v>
      </c>
      <c r="W109" s="22">
        <v>0.5</v>
      </c>
      <c r="X109" s="22" t="s">
        <v>57</v>
      </c>
      <c r="Y109" s="22" t="s">
        <v>57</v>
      </c>
      <c r="Z109" s="22" t="s">
        <v>74</v>
      </c>
      <c r="AA109" s="50"/>
      <c r="AB109" s="50"/>
      <c r="AC109" s="11" t="s">
        <v>126</v>
      </c>
      <c r="AD109">
        <v>29</v>
      </c>
    </row>
    <row r="110" spans="1:30" x14ac:dyDescent="0.25">
      <c r="A110" s="52">
        <v>3931</v>
      </c>
      <c r="B110" s="52">
        <v>3931</v>
      </c>
      <c r="C110" s="52">
        <v>3931</v>
      </c>
      <c r="D110" t="s">
        <v>281</v>
      </c>
      <c r="E110" t="s">
        <v>281</v>
      </c>
      <c r="F110" t="s">
        <v>858</v>
      </c>
      <c r="G110" s="3" t="s">
        <v>282</v>
      </c>
      <c r="H110" s="20" t="s">
        <v>859</v>
      </c>
      <c r="I110" s="21">
        <v>1</v>
      </c>
      <c r="J110" s="10" t="s">
        <v>137</v>
      </c>
      <c r="K110" s="21">
        <v>1</v>
      </c>
      <c r="L110" s="10" t="s">
        <v>137</v>
      </c>
      <c r="M110" s="21">
        <v>0.4</v>
      </c>
      <c r="N110" s="10" t="s">
        <v>137</v>
      </c>
      <c r="O110" s="52">
        <v>3931</v>
      </c>
      <c r="P110" s="52">
        <v>3931</v>
      </c>
      <c r="Q110" s="52">
        <v>3931</v>
      </c>
      <c r="R110" s="10" t="s">
        <v>1830</v>
      </c>
      <c r="S110" s="10" t="s">
        <v>1830</v>
      </c>
      <c r="T110" s="10" t="s">
        <v>1830</v>
      </c>
      <c r="U110" s="22">
        <v>0.5</v>
      </c>
      <c r="V110" s="22">
        <v>0.5</v>
      </c>
      <c r="W110" s="22">
        <v>0.5</v>
      </c>
      <c r="X110" s="22" t="s">
        <v>57</v>
      </c>
      <c r="Y110" s="22" t="s">
        <v>57</v>
      </c>
      <c r="Z110" s="22" t="s">
        <v>74</v>
      </c>
      <c r="AC110" s="11" t="s">
        <v>126</v>
      </c>
      <c r="AD110">
        <v>29</v>
      </c>
    </row>
    <row r="111" spans="1:30" x14ac:dyDescent="0.25">
      <c r="A111" s="52">
        <v>4353</v>
      </c>
      <c r="B111" s="52">
        <v>4353</v>
      </c>
      <c r="C111" s="52">
        <v>4353</v>
      </c>
      <c r="D111" t="s">
        <v>283</v>
      </c>
      <c r="E111" t="s">
        <v>91</v>
      </c>
      <c r="F111" t="s">
        <v>91</v>
      </c>
      <c r="G111" s="3" t="s">
        <v>284</v>
      </c>
      <c r="H111" s="20" t="s">
        <v>860</v>
      </c>
      <c r="I111" s="21">
        <v>2</v>
      </c>
      <c r="J111" s="10" t="s">
        <v>137</v>
      </c>
      <c r="K111" s="21">
        <v>2</v>
      </c>
      <c r="L111" s="10" t="s">
        <v>137</v>
      </c>
      <c r="M111" s="21" t="s">
        <v>36</v>
      </c>
      <c r="N111" s="10" t="s">
        <v>137</v>
      </c>
      <c r="O111" s="52">
        <v>4353</v>
      </c>
      <c r="P111" s="52">
        <v>4353</v>
      </c>
      <c r="Q111" s="52">
        <v>4353</v>
      </c>
      <c r="R111" s="10" t="s">
        <v>57</v>
      </c>
      <c r="S111" s="10" t="s">
        <v>57</v>
      </c>
      <c r="T111" s="10" t="s">
        <v>57</v>
      </c>
      <c r="U111" s="22">
        <v>0.5</v>
      </c>
      <c r="V111" s="22">
        <v>0.5</v>
      </c>
      <c r="W111" s="22">
        <v>0.5</v>
      </c>
      <c r="X111" s="22" t="s">
        <v>57</v>
      </c>
      <c r="Y111" s="22" t="s">
        <v>57</v>
      </c>
      <c r="Z111" s="22" t="s">
        <v>74</v>
      </c>
      <c r="AC111" s="11" t="s">
        <v>126</v>
      </c>
      <c r="AD111">
        <v>30</v>
      </c>
    </row>
    <row r="112" spans="1:30" x14ac:dyDescent="0.25">
      <c r="A112" s="52">
        <v>4351</v>
      </c>
      <c r="B112" s="52">
        <v>4351</v>
      </c>
      <c r="C112" s="52">
        <v>4351</v>
      </c>
      <c r="D112" t="s">
        <v>285</v>
      </c>
      <c r="E112" t="s">
        <v>91</v>
      </c>
      <c r="F112" t="s">
        <v>91</v>
      </c>
      <c r="G112" s="3" t="s">
        <v>286</v>
      </c>
      <c r="H112" s="20" t="s">
        <v>861</v>
      </c>
      <c r="I112" s="21">
        <v>2</v>
      </c>
      <c r="J112" s="10" t="s">
        <v>137</v>
      </c>
      <c r="K112" s="21">
        <v>2</v>
      </c>
      <c r="L112" s="10" t="s">
        <v>137</v>
      </c>
      <c r="M112" s="21" t="s">
        <v>36</v>
      </c>
      <c r="N112" s="10" t="s">
        <v>137</v>
      </c>
      <c r="O112" s="52">
        <v>4351</v>
      </c>
      <c r="P112" s="52">
        <v>4351</v>
      </c>
      <c r="Q112" s="52">
        <v>4351</v>
      </c>
      <c r="R112" s="10" t="s">
        <v>57</v>
      </c>
      <c r="S112" s="10" t="s">
        <v>57</v>
      </c>
      <c r="T112" s="10" t="s">
        <v>57</v>
      </c>
      <c r="U112" s="22">
        <v>0.5</v>
      </c>
      <c r="V112" s="22">
        <v>0.5</v>
      </c>
      <c r="W112" s="22">
        <v>0.5</v>
      </c>
      <c r="X112" s="22" t="s">
        <v>57</v>
      </c>
      <c r="Y112" s="22" t="s">
        <v>57</v>
      </c>
      <c r="Z112" s="22" t="s">
        <v>74</v>
      </c>
      <c r="AC112" s="11" t="s">
        <v>126</v>
      </c>
      <c r="AD112">
        <v>30</v>
      </c>
    </row>
    <row r="113" spans="1:30" x14ac:dyDescent="0.25">
      <c r="A113" s="52">
        <v>4349</v>
      </c>
      <c r="B113" s="52">
        <v>4349</v>
      </c>
      <c r="C113" s="52">
        <v>4349</v>
      </c>
      <c r="D113" t="s">
        <v>287</v>
      </c>
      <c r="E113" t="s">
        <v>91</v>
      </c>
      <c r="F113" t="s">
        <v>91</v>
      </c>
      <c r="G113" s="3" t="s">
        <v>288</v>
      </c>
      <c r="H113" s="20" t="s">
        <v>862</v>
      </c>
      <c r="I113" s="21">
        <v>1.5</v>
      </c>
      <c r="J113" s="10" t="s">
        <v>137</v>
      </c>
      <c r="K113" s="21">
        <v>1.5</v>
      </c>
      <c r="L113" s="10" t="s">
        <v>137</v>
      </c>
      <c r="M113" s="21" t="s">
        <v>36</v>
      </c>
      <c r="N113" s="10" t="s">
        <v>137</v>
      </c>
      <c r="O113" s="52">
        <v>4349</v>
      </c>
      <c r="P113" s="52">
        <v>4349</v>
      </c>
      <c r="Q113" s="52">
        <v>4349</v>
      </c>
      <c r="R113" s="10" t="s">
        <v>57</v>
      </c>
      <c r="S113" s="10" t="s">
        <v>57</v>
      </c>
      <c r="T113" s="10" t="s">
        <v>57</v>
      </c>
      <c r="U113" s="22">
        <v>0.5</v>
      </c>
      <c r="V113" s="22">
        <v>0.5</v>
      </c>
      <c r="W113" s="22">
        <v>0.5</v>
      </c>
      <c r="X113" s="22" t="s">
        <v>57</v>
      </c>
      <c r="Y113" s="22" t="s">
        <v>57</v>
      </c>
      <c r="Z113" s="22" t="s">
        <v>74</v>
      </c>
      <c r="AC113" s="11" t="s">
        <v>126</v>
      </c>
      <c r="AD113">
        <v>30</v>
      </c>
    </row>
    <row r="114" spans="1:30" x14ac:dyDescent="0.25">
      <c r="A114" s="52">
        <v>4352</v>
      </c>
      <c r="B114" s="52">
        <v>4352</v>
      </c>
      <c r="C114" s="52">
        <v>4352</v>
      </c>
      <c r="D114" t="s">
        <v>289</v>
      </c>
      <c r="E114" t="s">
        <v>91</v>
      </c>
      <c r="F114" t="s">
        <v>91</v>
      </c>
      <c r="G114" s="3" t="s">
        <v>290</v>
      </c>
      <c r="H114" s="20" t="s">
        <v>863</v>
      </c>
      <c r="I114" s="21">
        <v>2</v>
      </c>
      <c r="J114" s="10" t="s">
        <v>137</v>
      </c>
      <c r="K114" s="21">
        <v>2</v>
      </c>
      <c r="L114" s="10" t="s">
        <v>137</v>
      </c>
      <c r="M114" s="21" t="s">
        <v>36</v>
      </c>
      <c r="N114" s="10" t="s">
        <v>137</v>
      </c>
      <c r="O114" s="52">
        <v>4352</v>
      </c>
      <c r="P114" s="52">
        <v>4352</v>
      </c>
      <c r="Q114" s="52">
        <v>4352</v>
      </c>
      <c r="R114" s="10" t="s">
        <v>57</v>
      </c>
      <c r="S114" s="10" t="s">
        <v>57</v>
      </c>
      <c r="T114" s="10" t="s">
        <v>57</v>
      </c>
      <c r="U114" s="22">
        <v>0.5</v>
      </c>
      <c r="V114" s="22">
        <v>0.5</v>
      </c>
      <c r="W114" s="22">
        <v>0.5</v>
      </c>
      <c r="X114" s="22" t="s">
        <v>57</v>
      </c>
      <c r="Y114" s="22" t="s">
        <v>57</v>
      </c>
      <c r="Z114" s="22" t="s">
        <v>74</v>
      </c>
      <c r="AC114" s="11" t="s">
        <v>126</v>
      </c>
      <c r="AD114">
        <v>30</v>
      </c>
    </row>
    <row r="115" spans="1:30" x14ac:dyDescent="0.25">
      <c r="A115" s="52">
        <v>4350</v>
      </c>
      <c r="B115" s="52">
        <v>4350</v>
      </c>
      <c r="C115" s="52">
        <v>4350</v>
      </c>
      <c r="D115" t="s">
        <v>291</v>
      </c>
      <c r="E115" t="s">
        <v>91</v>
      </c>
      <c r="F115" t="s">
        <v>91</v>
      </c>
      <c r="G115" s="3" t="s">
        <v>292</v>
      </c>
      <c r="H115" s="20" t="s">
        <v>864</v>
      </c>
      <c r="I115" s="21">
        <v>2</v>
      </c>
      <c r="J115" s="10" t="s">
        <v>137</v>
      </c>
      <c r="K115" s="21">
        <v>2</v>
      </c>
      <c r="L115" s="10" t="s">
        <v>137</v>
      </c>
      <c r="M115" s="21" t="s">
        <v>36</v>
      </c>
      <c r="N115" s="10" t="s">
        <v>137</v>
      </c>
      <c r="O115" s="52">
        <v>4350</v>
      </c>
      <c r="P115" s="52">
        <v>4350</v>
      </c>
      <c r="Q115" s="52">
        <v>4350</v>
      </c>
      <c r="R115" s="10" t="s">
        <v>57</v>
      </c>
      <c r="S115" s="10" t="s">
        <v>57</v>
      </c>
      <c r="T115" s="10" t="s">
        <v>57</v>
      </c>
      <c r="U115" s="22">
        <v>0.5</v>
      </c>
      <c r="V115" s="22">
        <v>0.5</v>
      </c>
      <c r="W115" s="22">
        <v>0.5</v>
      </c>
      <c r="X115" s="22" t="s">
        <v>57</v>
      </c>
      <c r="Y115" s="22" t="s">
        <v>57</v>
      </c>
      <c r="Z115" s="22" t="s">
        <v>74</v>
      </c>
      <c r="AC115" s="11" t="s">
        <v>126</v>
      </c>
      <c r="AD115">
        <v>30</v>
      </c>
    </row>
    <row r="116" spans="1:30" x14ac:dyDescent="0.25">
      <c r="A116" s="52">
        <v>4348</v>
      </c>
      <c r="B116" s="52">
        <v>4348</v>
      </c>
      <c r="C116" s="52">
        <v>4348</v>
      </c>
      <c r="D116" t="s">
        <v>293</v>
      </c>
      <c r="E116" t="s">
        <v>91</v>
      </c>
      <c r="F116" t="s">
        <v>91</v>
      </c>
      <c r="G116" s="3" t="s">
        <v>294</v>
      </c>
      <c r="H116" s="20" t="s">
        <v>865</v>
      </c>
      <c r="I116" s="21">
        <v>1.5</v>
      </c>
      <c r="J116" s="10" t="s">
        <v>137</v>
      </c>
      <c r="K116" s="21">
        <v>1.5</v>
      </c>
      <c r="L116" s="10" t="s">
        <v>137</v>
      </c>
      <c r="M116" s="21" t="s">
        <v>36</v>
      </c>
      <c r="N116" s="10" t="s">
        <v>137</v>
      </c>
      <c r="O116" s="52">
        <v>4348</v>
      </c>
      <c r="P116" s="52">
        <v>4348</v>
      </c>
      <c r="Q116" s="52">
        <v>4348</v>
      </c>
      <c r="R116" s="10" t="s">
        <v>57</v>
      </c>
      <c r="S116" s="10" t="s">
        <v>57</v>
      </c>
      <c r="T116" s="10" t="s">
        <v>57</v>
      </c>
      <c r="U116" s="22">
        <v>0.5</v>
      </c>
      <c r="V116" s="22">
        <v>0.5</v>
      </c>
      <c r="W116" s="22">
        <v>0.5</v>
      </c>
      <c r="X116" s="22" t="s">
        <v>57</v>
      </c>
      <c r="Y116" s="22" t="s">
        <v>57</v>
      </c>
      <c r="Z116" s="22" t="s">
        <v>74</v>
      </c>
      <c r="AC116" s="11" t="s">
        <v>126</v>
      </c>
      <c r="AD116">
        <v>30</v>
      </c>
    </row>
    <row r="117" spans="1:30" x14ac:dyDescent="0.25">
      <c r="A117" s="52"/>
      <c r="B117" s="52"/>
      <c r="C117" s="52"/>
      <c r="G117" s="3" t="s">
        <v>295</v>
      </c>
      <c r="H117" s="20" t="s">
        <v>295</v>
      </c>
      <c r="I117" s="21"/>
      <c r="K117" s="21"/>
      <c r="M117" s="21"/>
      <c r="R117" s="10" t="s">
        <v>57</v>
      </c>
      <c r="S117" s="10" t="s">
        <v>57</v>
      </c>
      <c r="T117" s="10" t="s">
        <v>57</v>
      </c>
      <c r="U117" s="22"/>
      <c r="V117" s="22"/>
      <c r="W117" s="22"/>
      <c r="X117" s="22"/>
      <c r="Y117" s="22"/>
      <c r="Z117" s="22"/>
      <c r="AC117" s="11" t="s">
        <v>126</v>
      </c>
    </row>
    <row r="118" spans="1:30" x14ac:dyDescent="0.25">
      <c r="A118" s="52">
        <v>3406</v>
      </c>
      <c r="B118" s="52">
        <v>3406</v>
      </c>
      <c r="C118" s="52">
        <v>3406</v>
      </c>
      <c r="D118" t="s">
        <v>297</v>
      </c>
      <c r="E118" t="s">
        <v>297</v>
      </c>
      <c r="F118" t="s">
        <v>91</v>
      </c>
      <c r="G118" s="3" t="s">
        <v>298</v>
      </c>
      <c r="H118" s="20" t="s">
        <v>866</v>
      </c>
      <c r="I118" s="21">
        <v>0.05</v>
      </c>
      <c r="J118" s="10" t="s">
        <v>299</v>
      </c>
      <c r="K118" s="21">
        <v>0.05</v>
      </c>
      <c r="L118" s="10" t="s">
        <v>299</v>
      </c>
      <c r="M118" s="21" t="s">
        <v>36</v>
      </c>
      <c r="N118" s="10" t="s">
        <v>299</v>
      </c>
      <c r="O118" s="52">
        <v>3406</v>
      </c>
      <c r="P118" s="52">
        <v>3406</v>
      </c>
      <c r="Q118" s="52">
        <v>3406</v>
      </c>
      <c r="R118" s="10" t="s">
        <v>57</v>
      </c>
      <c r="S118" s="10" t="s">
        <v>57</v>
      </c>
      <c r="T118" s="10" t="s">
        <v>57</v>
      </c>
      <c r="U118" s="22">
        <v>1</v>
      </c>
      <c r="V118" s="22">
        <v>1</v>
      </c>
      <c r="W118" s="22">
        <v>1</v>
      </c>
      <c r="X118" s="22" t="s">
        <v>57</v>
      </c>
      <c r="Y118" s="22" t="s">
        <v>57</v>
      </c>
      <c r="Z118" s="22" t="s">
        <v>74</v>
      </c>
      <c r="AC118" s="11" t="s">
        <v>126</v>
      </c>
      <c r="AD118">
        <v>34</v>
      </c>
    </row>
    <row r="119" spans="1:30" x14ac:dyDescent="0.25">
      <c r="A119" s="52">
        <v>3978</v>
      </c>
      <c r="B119" s="52">
        <v>3978</v>
      </c>
      <c r="C119" s="52">
        <v>3978</v>
      </c>
      <c r="D119" t="s">
        <v>300</v>
      </c>
      <c r="E119" t="s">
        <v>300</v>
      </c>
      <c r="F119" t="s">
        <v>91</v>
      </c>
      <c r="G119" s="3" t="s">
        <v>301</v>
      </c>
      <c r="H119" s="20" t="s">
        <v>867</v>
      </c>
      <c r="I119" s="21">
        <v>10</v>
      </c>
      <c r="J119" s="10" t="s">
        <v>296</v>
      </c>
      <c r="K119" s="21">
        <v>10</v>
      </c>
      <c r="L119" s="10" t="s">
        <v>296</v>
      </c>
      <c r="M119" s="21" t="s">
        <v>36</v>
      </c>
      <c r="N119" s="10" t="s">
        <v>296</v>
      </c>
      <c r="O119" s="52">
        <v>3978</v>
      </c>
      <c r="P119" s="52">
        <v>3978</v>
      </c>
      <c r="Q119" s="52">
        <v>3978</v>
      </c>
      <c r="R119" s="10" t="s">
        <v>57</v>
      </c>
      <c r="S119" s="10" t="s">
        <v>57</v>
      </c>
      <c r="T119" s="10" t="s">
        <v>57</v>
      </c>
      <c r="U119" s="22">
        <v>1</v>
      </c>
      <c r="V119" s="22">
        <v>1</v>
      </c>
      <c r="W119" s="22">
        <v>1</v>
      </c>
      <c r="X119" s="22" t="s">
        <v>57</v>
      </c>
      <c r="Y119" s="22" t="s">
        <v>57</v>
      </c>
      <c r="Z119" s="22" t="s">
        <v>74</v>
      </c>
      <c r="AC119" s="11" t="s">
        <v>126</v>
      </c>
      <c r="AD119">
        <v>34</v>
      </c>
    </row>
    <row r="120" spans="1:30" x14ac:dyDescent="0.25">
      <c r="A120" s="52">
        <v>3979</v>
      </c>
      <c r="B120" s="52">
        <v>3979</v>
      </c>
      <c r="C120" s="52">
        <v>3979</v>
      </c>
      <c r="D120" t="s">
        <v>302</v>
      </c>
      <c r="E120" t="s">
        <v>302</v>
      </c>
      <c r="F120" t="s">
        <v>91</v>
      </c>
      <c r="G120" s="3" t="s">
        <v>303</v>
      </c>
      <c r="H120" s="20" t="s">
        <v>868</v>
      </c>
      <c r="I120" s="21">
        <v>10</v>
      </c>
      <c r="J120" s="10" t="s">
        <v>296</v>
      </c>
      <c r="K120" s="21">
        <v>10</v>
      </c>
      <c r="L120" s="10" t="s">
        <v>296</v>
      </c>
      <c r="M120" s="21" t="s">
        <v>36</v>
      </c>
      <c r="N120" s="10" t="s">
        <v>296</v>
      </c>
      <c r="O120" s="52">
        <v>3979</v>
      </c>
      <c r="P120" s="52">
        <v>3979</v>
      </c>
      <c r="Q120" s="52">
        <v>3979</v>
      </c>
      <c r="R120" s="10" t="s">
        <v>57</v>
      </c>
      <c r="S120" s="10" t="s">
        <v>57</v>
      </c>
      <c r="T120" s="10" t="s">
        <v>57</v>
      </c>
      <c r="U120" s="22">
        <v>1</v>
      </c>
      <c r="V120" s="22">
        <v>1</v>
      </c>
      <c r="W120" s="22">
        <v>1</v>
      </c>
      <c r="X120" s="22" t="s">
        <v>57</v>
      </c>
      <c r="Y120" s="22" t="s">
        <v>57</v>
      </c>
      <c r="Z120" s="22" t="s">
        <v>74</v>
      </c>
      <c r="AC120" s="11" t="s">
        <v>126</v>
      </c>
      <c r="AD120">
        <v>34</v>
      </c>
    </row>
    <row r="121" spans="1:30" x14ac:dyDescent="0.25">
      <c r="A121" s="52">
        <v>4812</v>
      </c>
      <c r="B121" s="52">
        <v>4812</v>
      </c>
      <c r="C121" s="52">
        <v>4812</v>
      </c>
      <c r="D121" t="s">
        <v>304</v>
      </c>
      <c r="E121" t="s">
        <v>304</v>
      </c>
      <c r="F121" t="s">
        <v>91</v>
      </c>
      <c r="G121" s="3" t="s">
        <v>305</v>
      </c>
      <c r="H121" s="20" t="s">
        <v>869</v>
      </c>
      <c r="I121" s="21">
        <v>0.05</v>
      </c>
      <c r="J121" s="10" t="s">
        <v>299</v>
      </c>
      <c r="K121" s="21">
        <v>0.05</v>
      </c>
      <c r="L121" s="10" t="s">
        <v>299</v>
      </c>
      <c r="M121" s="21" t="s">
        <v>36</v>
      </c>
      <c r="N121" s="10" t="s">
        <v>299</v>
      </c>
      <c r="O121" s="52">
        <v>4812</v>
      </c>
      <c r="P121" s="52">
        <v>4812</v>
      </c>
      <c r="Q121" s="52">
        <v>4812</v>
      </c>
      <c r="R121" s="10" t="s">
        <v>57</v>
      </c>
      <c r="S121" s="10" t="s">
        <v>57</v>
      </c>
      <c r="T121" s="10" t="s">
        <v>57</v>
      </c>
      <c r="U121" s="22">
        <v>1</v>
      </c>
      <c r="V121" s="22">
        <v>1</v>
      </c>
      <c r="W121" s="22">
        <v>1</v>
      </c>
      <c r="X121" s="22" t="s">
        <v>57</v>
      </c>
      <c r="Y121" s="22" t="s">
        <v>57</v>
      </c>
      <c r="Z121" s="22" t="s">
        <v>32</v>
      </c>
      <c r="AC121" s="11" t="s">
        <v>126</v>
      </c>
      <c r="AD121">
        <v>35</v>
      </c>
    </row>
    <row r="122" spans="1:30" x14ac:dyDescent="0.25">
      <c r="A122" s="52"/>
      <c r="B122" s="52"/>
      <c r="C122" s="52"/>
      <c r="G122" s="3" t="s">
        <v>306</v>
      </c>
      <c r="H122" s="20" t="s">
        <v>306</v>
      </c>
      <c r="I122" s="21"/>
      <c r="K122" s="21"/>
      <c r="M122" s="21"/>
      <c r="U122" s="22"/>
      <c r="V122" s="22"/>
      <c r="W122" s="22"/>
      <c r="X122" s="22"/>
      <c r="Y122" s="22"/>
      <c r="Z122" s="22"/>
      <c r="AC122" s="11" t="s">
        <v>1861</v>
      </c>
    </row>
    <row r="123" spans="1:30" x14ac:dyDescent="0.25">
      <c r="A123" s="52">
        <v>2218</v>
      </c>
      <c r="B123" s="52">
        <v>2218</v>
      </c>
      <c r="C123" s="52">
        <v>2218</v>
      </c>
      <c r="D123" t="s">
        <v>307</v>
      </c>
      <c r="E123" t="s">
        <v>91</v>
      </c>
      <c r="F123" t="s">
        <v>870</v>
      </c>
      <c r="G123" s="3" t="s">
        <v>308</v>
      </c>
      <c r="H123" s="20" t="s">
        <v>871</v>
      </c>
      <c r="I123" s="21">
        <v>3</v>
      </c>
      <c r="J123" s="10" t="s">
        <v>309</v>
      </c>
      <c r="K123" s="21">
        <v>3</v>
      </c>
      <c r="L123" s="10" t="s">
        <v>309</v>
      </c>
      <c r="M123" s="21">
        <v>3</v>
      </c>
      <c r="N123" s="10" t="s">
        <v>309</v>
      </c>
      <c r="O123" s="52">
        <v>2218</v>
      </c>
      <c r="P123" s="52">
        <v>2218</v>
      </c>
      <c r="Q123" s="52">
        <v>2218</v>
      </c>
      <c r="R123" s="10" t="s">
        <v>1830</v>
      </c>
      <c r="S123" s="10" t="s">
        <v>1830</v>
      </c>
      <c r="T123" s="10" t="s">
        <v>1830</v>
      </c>
      <c r="U123" s="22">
        <v>1</v>
      </c>
      <c r="V123" s="22">
        <v>1</v>
      </c>
      <c r="W123" s="22">
        <v>1</v>
      </c>
      <c r="X123" s="22" t="s">
        <v>57</v>
      </c>
      <c r="Y123" s="22" t="s">
        <v>57</v>
      </c>
      <c r="Z123" s="22" t="s">
        <v>74</v>
      </c>
      <c r="AA123" s="50"/>
      <c r="AB123" s="50"/>
      <c r="AC123" s="11" t="s">
        <v>1861</v>
      </c>
      <c r="AD123">
        <v>14</v>
      </c>
    </row>
    <row r="124" spans="1:30" x14ac:dyDescent="0.25">
      <c r="A124" s="52">
        <v>3277</v>
      </c>
      <c r="B124" s="52">
        <v>3277</v>
      </c>
      <c r="C124" s="52">
        <v>3277</v>
      </c>
      <c r="D124" t="s">
        <v>310</v>
      </c>
      <c r="E124" t="s">
        <v>91</v>
      </c>
      <c r="F124" t="s">
        <v>872</v>
      </c>
      <c r="G124" s="3" t="s">
        <v>311</v>
      </c>
      <c r="H124" s="20" t="s">
        <v>873</v>
      </c>
      <c r="I124" s="21">
        <v>1</v>
      </c>
      <c r="J124" s="10" t="s">
        <v>309</v>
      </c>
      <c r="K124" s="21">
        <v>1</v>
      </c>
      <c r="L124" s="21" t="s">
        <v>309</v>
      </c>
      <c r="M124" s="21">
        <v>1</v>
      </c>
      <c r="N124" s="10" t="s">
        <v>309</v>
      </c>
      <c r="O124" s="52">
        <v>3277</v>
      </c>
      <c r="P124" s="52">
        <v>3277</v>
      </c>
      <c r="Q124" s="52">
        <v>3277</v>
      </c>
      <c r="R124" s="10" t="s">
        <v>1830</v>
      </c>
      <c r="S124" s="10" t="s">
        <v>1830</v>
      </c>
      <c r="T124" s="10" t="s">
        <v>1830</v>
      </c>
      <c r="U124" s="22">
        <v>1</v>
      </c>
      <c r="V124" s="22">
        <v>1</v>
      </c>
      <c r="W124" s="22">
        <v>1</v>
      </c>
      <c r="X124" s="22" t="s">
        <v>57</v>
      </c>
      <c r="Y124" s="22" t="s">
        <v>57</v>
      </c>
      <c r="Z124" s="22" t="s">
        <v>74</v>
      </c>
      <c r="AA124" s="50"/>
      <c r="AB124" s="50"/>
      <c r="AC124" s="11" t="s">
        <v>1861</v>
      </c>
      <c r="AD124">
        <v>14</v>
      </c>
    </row>
    <row r="125" spans="1:30" x14ac:dyDescent="0.25">
      <c r="A125" s="52">
        <v>3276</v>
      </c>
      <c r="B125" s="52">
        <v>3276</v>
      </c>
      <c r="C125" s="52">
        <v>3276</v>
      </c>
      <c r="D125" t="s">
        <v>312</v>
      </c>
      <c r="E125" t="s">
        <v>91</v>
      </c>
      <c r="F125" t="s">
        <v>874</v>
      </c>
      <c r="G125" s="3" t="s">
        <v>313</v>
      </c>
      <c r="H125" s="20" t="s">
        <v>875</v>
      </c>
      <c r="I125" s="21">
        <v>3</v>
      </c>
      <c r="J125" s="10" t="s">
        <v>309</v>
      </c>
      <c r="K125" s="21">
        <v>3</v>
      </c>
      <c r="L125" s="21" t="s">
        <v>309</v>
      </c>
      <c r="M125" s="21">
        <v>3</v>
      </c>
      <c r="N125" s="10" t="s">
        <v>309</v>
      </c>
      <c r="O125" s="52">
        <v>3276</v>
      </c>
      <c r="P125" s="52">
        <v>3276</v>
      </c>
      <c r="Q125" s="52">
        <v>3276</v>
      </c>
      <c r="R125" s="10" t="s">
        <v>1830</v>
      </c>
      <c r="S125" s="10" t="s">
        <v>1830</v>
      </c>
      <c r="T125" s="10" t="s">
        <v>1830</v>
      </c>
      <c r="U125" s="22">
        <v>1</v>
      </c>
      <c r="V125" s="22">
        <v>1</v>
      </c>
      <c r="W125" s="22">
        <v>1</v>
      </c>
      <c r="X125" s="22" t="s">
        <v>57</v>
      </c>
      <c r="Y125" s="22" t="s">
        <v>57</v>
      </c>
      <c r="Z125" s="22" t="s">
        <v>74</v>
      </c>
      <c r="AC125" s="11" t="s">
        <v>1861</v>
      </c>
      <c r="AD125">
        <v>14</v>
      </c>
    </row>
    <row r="126" spans="1:30" x14ac:dyDescent="0.25">
      <c r="A126" s="52">
        <v>2221</v>
      </c>
      <c r="B126" s="52">
        <v>2221</v>
      </c>
      <c r="C126" s="52">
        <v>2221</v>
      </c>
      <c r="D126" t="s">
        <v>314</v>
      </c>
      <c r="E126" t="s">
        <v>314</v>
      </c>
      <c r="F126" t="s">
        <v>91</v>
      </c>
      <c r="G126" s="3" t="s">
        <v>315</v>
      </c>
      <c r="H126" s="20" t="s">
        <v>876</v>
      </c>
      <c r="I126" s="21">
        <v>60</v>
      </c>
      <c r="J126" s="10" t="s">
        <v>316</v>
      </c>
      <c r="K126" s="21">
        <v>60</v>
      </c>
      <c r="L126" s="21" t="s">
        <v>316</v>
      </c>
      <c r="M126" s="21" t="s">
        <v>36</v>
      </c>
      <c r="N126" s="10" t="s">
        <v>316</v>
      </c>
      <c r="O126" s="52">
        <v>2221</v>
      </c>
      <c r="P126" s="52">
        <v>2221</v>
      </c>
      <c r="Q126" s="52">
        <v>2221</v>
      </c>
      <c r="R126" s="10" t="s">
        <v>57</v>
      </c>
      <c r="S126" s="10" t="s">
        <v>57</v>
      </c>
      <c r="T126" s="10" t="s">
        <v>57</v>
      </c>
      <c r="U126" s="22">
        <v>1</v>
      </c>
      <c r="V126" s="22">
        <v>1</v>
      </c>
      <c r="W126" s="22">
        <v>1</v>
      </c>
      <c r="X126" s="22" t="s">
        <v>57</v>
      </c>
      <c r="Y126" s="22" t="s">
        <v>57</v>
      </c>
      <c r="Z126" s="22" t="s">
        <v>32</v>
      </c>
      <c r="AC126" s="11" t="s">
        <v>1861</v>
      </c>
      <c r="AD126">
        <v>15</v>
      </c>
    </row>
    <row r="127" spans="1:30" x14ac:dyDescent="0.25">
      <c r="A127" s="52">
        <v>2205</v>
      </c>
      <c r="B127" s="52">
        <v>2205</v>
      </c>
      <c r="C127" s="52">
        <v>2205</v>
      </c>
      <c r="D127" t="s">
        <v>317</v>
      </c>
      <c r="E127" t="s">
        <v>317</v>
      </c>
      <c r="F127" t="s">
        <v>91</v>
      </c>
      <c r="G127" s="3" t="s">
        <v>318</v>
      </c>
      <c r="H127" s="20" t="s">
        <v>877</v>
      </c>
      <c r="I127" s="21">
        <v>10</v>
      </c>
      <c r="J127" s="10" t="s">
        <v>319</v>
      </c>
      <c r="K127" s="21">
        <v>10</v>
      </c>
      <c r="L127" s="21" t="s">
        <v>319</v>
      </c>
      <c r="M127" s="21" t="s">
        <v>36</v>
      </c>
      <c r="N127" s="10" t="s">
        <v>319</v>
      </c>
      <c r="O127" s="52">
        <v>2205</v>
      </c>
      <c r="P127" s="52">
        <v>2205</v>
      </c>
      <c r="Q127" s="52">
        <v>2205</v>
      </c>
      <c r="R127" s="10" t="s">
        <v>57</v>
      </c>
      <c r="S127" s="10" t="s">
        <v>57</v>
      </c>
      <c r="T127" s="10" t="s">
        <v>57</v>
      </c>
      <c r="U127" s="22">
        <v>0.5</v>
      </c>
      <c r="V127" s="22">
        <v>0.5</v>
      </c>
      <c r="W127" s="22">
        <v>0.5</v>
      </c>
      <c r="X127" s="22" t="s">
        <v>57</v>
      </c>
      <c r="Y127" s="22" t="s">
        <v>57</v>
      </c>
      <c r="Z127" s="22" t="s">
        <v>32</v>
      </c>
      <c r="AC127" s="11" t="s">
        <v>1861</v>
      </c>
      <c r="AD127">
        <v>15</v>
      </c>
    </row>
    <row r="128" spans="1:30" x14ac:dyDescent="0.25">
      <c r="A128" s="52">
        <v>2206</v>
      </c>
      <c r="B128" s="52">
        <v>2206</v>
      </c>
      <c r="C128" s="52">
        <v>2206</v>
      </c>
      <c r="D128" t="s">
        <v>320</v>
      </c>
      <c r="E128" t="s">
        <v>320</v>
      </c>
      <c r="F128" t="s">
        <v>91</v>
      </c>
      <c r="G128" s="3" t="s">
        <v>321</v>
      </c>
      <c r="H128" s="20" t="s">
        <v>878</v>
      </c>
      <c r="I128" s="21">
        <v>5</v>
      </c>
      <c r="J128" s="10" t="s">
        <v>319</v>
      </c>
      <c r="K128" s="21">
        <v>5</v>
      </c>
      <c r="L128" s="21" t="s">
        <v>319</v>
      </c>
      <c r="M128" s="21" t="s">
        <v>36</v>
      </c>
      <c r="N128" s="10" t="s">
        <v>319</v>
      </c>
      <c r="O128" s="52">
        <v>2206</v>
      </c>
      <c r="P128" s="52">
        <v>2206</v>
      </c>
      <c r="Q128" s="52">
        <v>2206</v>
      </c>
      <c r="R128" s="10" t="s">
        <v>57</v>
      </c>
      <c r="S128" s="10" t="s">
        <v>57</v>
      </c>
      <c r="T128" s="10" t="s">
        <v>57</v>
      </c>
      <c r="U128" s="22">
        <v>0.5</v>
      </c>
      <c r="V128" s="22">
        <v>0.5</v>
      </c>
      <c r="W128" s="22">
        <v>0.5</v>
      </c>
      <c r="X128" s="22" t="s">
        <v>57</v>
      </c>
      <c r="Y128" s="22" t="s">
        <v>57</v>
      </c>
      <c r="Z128" s="22" t="s">
        <v>32</v>
      </c>
      <c r="AC128" s="11" t="s">
        <v>1861</v>
      </c>
      <c r="AD128">
        <v>15</v>
      </c>
    </row>
    <row r="129" spans="1:30" x14ac:dyDescent="0.25">
      <c r="A129" s="52">
        <v>2203</v>
      </c>
      <c r="B129" s="52">
        <v>2203</v>
      </c>
      <c r="C129" s="52">
        <v>2203</v>
      </c>
      <c r="D129" t="s">
        <v>322</v>
      </c>
      <c r="E129" t="s">
        <v>322</v>
      </c>
      <c r="F129" t="s">
        <v>91</v>
      </c>
      <c r="G129" s="3" t="s">
        <v>323</v>
      </c>
      <c r="H129" s="20" t="s">
        <v>879</v>
      </c>
      <c r="I129" s="21">
        <v>10</v>
      </c>
      <c r="J129" s="10" t="s">
        <v>319</v>
      </c>
      <c r="K129" s="21">
        <v>10</v>
      </c>
      <c r="L129" s="21" t="s">
        <v>319</v>
      </c>
      <c r="M129" s="21" t="s">
        <v>36</v>
      </c>
      <c r="N129" s="10" t="s">
        <v>319</v>
      </c>
      <c r="O129" s="52">
        <v>2203</v>
      </c>
      <c r="P129" s="52">
        <v>2203</v>
      </c>
      <c r="Q129" s="52">
        <v>2203</v>
      </c>
      <c r="R129" s="10" t="s">
        <v>57</v>
      </c>
      <c r="S129" s="10" t="s">
        <v>57</v>
      </c>
      <c r="T129" s="10" t="s">
        <v>57</v>
      </c>
      <c r="U129" s="22">
        <v>0.5</v>
      </c>
      <c r="V129" s="22">
        <v>0.5</v>
      </c>
      <c r="W129" s="22">
        <v>0.5</v>
      </c>
      <c r="X129" s="22" t="s">
        <v>57</v>
      </c>
      <c r="Y129" s="22" t="s">
        <v>57</v>
      </c>
      <c r="Z129" s="22" t="s">
        <v>32</v>
      </c>
      <c r="AC129" s="11" t="s">
        <v>1861</v>
      </c>
      <c r="AD129">
        <v>15</v>
      </c>
    </row>
    <row r="130" spans="1:30" x14ac:dyDescent="0.25">
      <c r="A130" s="52">
        <v>2225</v>
      </c>
      <c r="B130" s="52">
        <v>2225</v>
      </c>
      <c r="C130" s="52">
        <v>2225</v>
      </c>
      <c r="D130" t="s">
        <v>324</v>
      </c>
      <c r="E130" t="s">
        <v>324</v>
      </c>
      <c r="F130" t="s">
        <v>91</v>
      </c>
      <c r="G130" s="3" t="s">
        <v>325</v>
      </c>
      <c r="H130" s="20" t="s">
        <v>880</v>
      </c>
      <c r="I130" s="21">
        <v>4</v>
      </c>
      <c r="J130" s="10" t="s">
        <v>326</v>
      </c>
      <c r="K130" s="21">
        <v>4</v>
      </c>
      <c r="L130" s="21" t="s">
        <v>326</v>
      </c>
      <c r="M130" s="21" t="s">
        <v>36</v>
      </c>
      <c r="N130" s="10" t="s">
        <v>326</v>
      </c>
      <c r="O130" s="52">
        <v>2225</v>
      </c>
      <c r="P130" s="52">
        <v>2225</v>
      </c>
      <c r="Q130" s="52">
        <v>2225</v>
      </c>
      <c r="R130" s="10" t="s">
        <v>57</v>
      </c>
      <c r="S130" s="10" t="s">
        <v>57</v>
      </c>
      <c r="T130" s="10" t="s">
        <v>57</v>
      </c>
      <c r="U130" s="22">
        <v>1</v>
      </c>
      <c r="V130" s="22">
        <v>1</v>
      </c>
      <c r="W130" s="22">
        <v>1</v>
      </c>
      <c r="X130" s="22" t="s">
        <v>57</v>
      </c>
      <c r="Y130" s="22" t="s">
        <v>57</v>
      </c>
      <c r="Z130" s="22" t="s">
        <v>32</v>
      </c>
      <c r="AC130" s="11" t="s">
        <v>1861</v>
      </c>
      <c r="AD130">
        <v>16</v>
      </c>
    </row>
    <row r="131" spans="1:30" x14ac:dyDescent="0.25">
      <c r="A131" s="52">
        <v>4004</v>
      </c>
      <c r="B131" s="52">
        <v>4004</v>
      </c>
      <c r="C131" s="52">
        <v>4004</v>
      </c>
      <c r="D131" t="s">
        <v>327</v>
      </c>
      <c r="E131" t="s">
        <v>327</v>
      </c>
      <c r="F131" t="s">
        <v>91</v>
      </c>
      <c r="G131" s="3" t="s">
        <v>328</v>
      </c>
      <c r="H131" s="20" t="s">
        <v>881</v>
      </c>
      <c r="I131" s="21">
        <v>25</v>
      </c>
      <c r="J131" s="10" t="s">
        <v>326</v>
      </c>
      <c r="K131" s="21">
        <v>25</v>
      </c>
      <c r="L131" s="21" t="s">
        <v>326</v>
      </c>
      <c r="M131" s="21" t="s">
        <v>36</v>
      </c>
      <c r="N131" s="10" t="s">
        <v>326</v>
      </c>
      <c r="O131" s="52">
        <v>4004</v>
      </c>
      <c r="P131" s="52">
        <v>4004</v>
      </c>
      <c r="Q131" s="52">
        <v>4004</v>
      </c>
      <c r="R131" s="10" t="s">
        <v>57</v>
      </c>
      <c r="S131" s="10" t="s">
        <v>57</v>
      </c>
      <c r="T131" s="10" t="s">
        <v>57</v>
      </c>
      <c r="U131" s="22">
        <v>1</v>
      </c>
      <c r="V131" s="22">
        <v>1</v>
      </c>
      <c r="W131" s="22">
        <v>1</v>
      </c>
      <c r="X131" s="22" t="s">
        <v>57</v>
      </c>
      <c r="Y131" s="22" t="s">
        <v>57</v>
      </c>
      <c r="Z131" s="22" t="s">
        <v>32</v>
      </c>
      <c r="AC131" s="11" t="s">
        <v>1861</v>
      </c>
      <c r="AD131">
        <v>16</v>
      </c>
    </row>
    <row r="132" spans="1:30" x14ac:dyDescent="0.25">
      <c r="A132" s="52">
        <v>4005</v>
      </c>
      <c r="B132" s="52">
        <v>4005</v>
      </c>
      <c r="C132" s="52">
        <v>4005</v>
      </c>
      <c r="D132" t="s">
        <v>329</v>
      </c>
      <c r="E132" t="s">
        <v>329</v>
      </c>
      <c r="F132" t="s">
        <v>91</v>
      </c>
      <c r="G132" s="3" t="s">
        <v>330</v>
      </c>
      <c r="H132" s="20" t="s">
        <v>882</v>
      </c>
      <c r="I132" s="21">
        <v>25</v>
      </c>
      <c r="J132" s="10" t="s">
        <v>326</v>
      </c>
      <c r="K132" s="21">
        <v>25</v>
      </c>
      <c r="L132" s="21" t="s">
        <v>326</v>
      </c>
      <c r="M132" s="21" t="s">
        <v>36</v>
      </c>
      <c r="N132" s="10" t="s">
        <v>326</v>
      </c>
      <c r="O132" s="52">
        <v>4005</v>
      </c>
      <c r="P132" s="52">
        <v>4005</v>
      </c>
      <c r="Q132" s="52">
        <v>4005</v>
      </c>
      <c r="R132" s="10" t="s">
        <v>57</v>
      </c>
      <c r="S132" s="10" t="s">
        <v>57</v>
      </c>
      <c r="T132" s="10" t="s">
        <v>57</v>
      </c>
      <c r="U132" s="22">
        <v>1</v>
      </c>
      <c r="V132" s="22">
        <v>1</v>
      </c>
      <c r="W132" s="22">
        <v>1</v>
      </c>
      <c r="X132" s="22" t="s">
        <v>57</v>
      </c>
      <c r="Y132" s="22" t="s">
        <v>57</v>
      </c>
      <c r="Z132" s="22" t="s">
        <v>32</v>
      </c>
      <c r="AC132" s="11" t="s">
        <v>1861</v>
      </c>
      <c r="AD132">
        <v>16</v>
      </c>
    </row>
    <row r="133" spans="1:30" x14ac:dyDescent="0.25">
      <c r="A133" s="52">
        <v>4006</v>
      </c>
      <c r="B133" s="52">
        <v>4006</v>
      </c>
      <c r="C133" s="52">
        <v>4006</v>
      </c>
      <c r="D133" t="s">
        <v>331</v>
      </c>
      <c r="E133" t="s">
        <v>331</v>
      </c>
      <c r="F133" t="s">
        <v>91</v>
      </c>
      <c r="G133" s="3" t="s">
        <v>332</v>
      </c>
      <c r="H133" s="20" t="s">
        <v>883</v>
      </c>
      <c r="I133" s="21">
        <v>25</v>
      </c>
      <c r="J133" s="10" t="s">
        <v>326</v>
      </c>
      <c r="K133" s="21">
        <v>25</v>
      </c>
      <c r="L133" s="21" t="s">
        <v>326</v>
      </c>
      <c r="M133" s="21" t="s">
        <v>36</v>
      </c>
      <c r="N133" s="10" t="s">
        <v>326</v>
      </c>
      <c r="O133" s="52">
        <v>4006</v>
      </c>
      <c r="P133" s="52">
        <v>4006</v>
      </c>
      <c r="Q133" s="52">
        <v>4006</v>
      </c>
      <c r="R133" s="10" t="s">
        <v>57</v>
      </c>
      <c r="S133" s="10" t="s">
        <v>57</v>
      </c>
      <c r="T133" s="10" t="s">
        <v>57</v>
      </c>
      <c r="U133" s="22">
        <v>1</v>
      </c>
      <c r="V133" s="22">
        <v>1</v>
      </c>
      <c r="W133" s="22">
        <v>1</v>
      </c>
      <c r="X133" s="22" t="s">
        <v>57</v>
      </c>
      <c r="Y133" s="22" t="s">
        <v>57</v>
      </c>
      <c r="Z133" s="22" t="s">
        <v>32</v>
      </c>
      <c r="AC133" s="11" t="s">
        <v>1861</v>
      </c>
      <c r="AD133">
        <v>16</v>
      </c>
    </row>
    <row r="134" spans="1:30" x14ac:dyDescent="0.25">
      <c r="A134" s="52">
        <v>4007</v>
      </c>
      <c r="B134" s="52">
        <v>4007</v>
      </c>
      <c r="C134" s="52">
        <v>4007</v>
      </c>
      <c r="D134" t="s">
        <v>333</v>
      </c>
      <c r="E134" t="s">
        <v>333</v>
      </c>
      <c r="F134" t="s">
        <v>91</v>
      </c>
      <c r="G134" s="3" t="s">
        <v>334</v>
      </c>
      <c r="H134" s="20" t="s">
        <v>884</v>
      </c>
      <c r="I134" s="21">
        <v>25</v>
      </c>
      <c r="J134" s="10" t="s">
        <v>326</v>
      </c>
      <c r="K134" s="21">
        <v>25</v>
      </c>
      <c r="L134" s="21" t="s">
        <v>326</v>
      </c>
      <c r="M134" s="21" t="s">
        <v>36</v>
      </c>
      <c r="N134" s="10" t="s">
        <v>326</v>
      </c>
      <c r="O134" s="52">
        <v>4007</v>
      </c>
      <c r="P134" s="52">
        <v>4007</v>
      </c>
      <c r="Q134" s="52">
        <v>4007</v>
      </c>
      <c r="R134" s="10" t="s">
        <v>57</v>
      </c>
      <c r="S134" s="10" t="s">
        <v>57</v>
      </c>
      <c r="T134" s="10" t="s">
        <v>57</v>
      </c>
      <c r="U134" s="22">
        <v>1</v>
      </c>
      <c r="V134" s="22">
        <v>1</v>
      </c>
      <c r="W134" s="22">
        <v>1</v>
      </c>
      <c r="X134" s="22" t="s">
        <v>57</v>
      </c>
      <c r="Y134" s="22" t="s">
        <v>57</v>
      </c>
      <c r="Z134" s="22" t="s">
        <v>32</v>
      </c>
      <c r="AC134" s="11" t="s">
        <v>1861</v>
      </c>
      <c r="AD134">
        <v>16</v>
      </c>
    </row>
    <row r="135" spans="1:30" x14ac:dyDescent="0.25">
      <c r="A135" s="52">
        <v>4008</v>
      </c>
      <c r="B135" s="52">
        <v>4008</v>
      </c>
      <c r="C135" s="52">
        <v>4008</v>
      </c>
      <c r="D135" t="s">
        <v>335</v>
      </c>
      <c r="E135" t="s">
        <v>335</v>
      </c>
      <c r="F135" t="s">
        <v>91</v>
      </c>
      <c r="G135" s="3" t="s">
        <v>336</v>
      </c>
      <c r="H135" s="20" t="s">
        <v>885</v>
      </c>
      <c r="I135" s="21">
        <v>40</v>
      </c>
      <c r="J135" s="10" t="s">
        <v>326</v>
      </c>
      <c r="K135" s="21">
        <v>40</v>
      </c>
      <c r="L135" s="21" t="s">
        <v>326</v>
      </c>
      <c r="M135" s="21" t="s">
        <v>36</v>
      </c>
      <c r="N135" s="10" t="s">
        <v>326</v>
      </c>
      <c r="O135" s="52">
        <v>4008</v>
      </c>
      <c r="P135" s="52">
        <v>4008</v>
      </c>
      <c r="Q135" s="52">
        <v>4008</v>
      </c>
      <c r="R135" s="10" t="s">
        <v>57</v>
      </c>
      <c r="S135" s="10" t="s">
        <v>57</v>
      </c>
      <c r="T135" s="10" t="s">
        <v>57</v>
      </c>
      <c r="U135" s="22">
        <v>1</v>
      </c>
      <c r="V135" s="22">
        <v>1</v>
      </c>
      <c r="W135" s="22">
        <v>1</v>
      </c>
      <c r="X135" s="22" t="s">
        <v>57</v>
      </c>
      <c r="Y135" s="22" t="s">
        <v>57</v>
      </c>
      <c r="Z135" s="22" t="s">
        <v>32</v>
      </c>
      <c r="AC135" s="11" t="s">
        <v>1861</v>
      </c>
      <c r="AD135">
        <v>16</v>
      </c>
    </row>
    <row r="136" spans="1:30" x14ac:dyDescent="0.25">
      <c r="A136" s="52">
        <v>4009</v>
      </c>
      <c r="B136" s="52">
        <v>4009</v>
      </c>
      <c r="C136" s="52">
        <v>4009</v>
      </c>
      <c r="D136" t="s">
        <v>337</v>
      </c>
      <c r="E136" t="s">
        <v>337</v>
      </c>
      <c r="F136" t="s">
        <v>91</v>
      </c>
      <c r="G136" s="3" t="s">
        <v>338</v>
      </c>
      <c r="H136" s="20" t="s">
        <v>886</v>
      </c>
      <c r="I136" s="21">
        <v>40</v>
      </c>
      <c r="J136" s="10" t="s">
        <v>326</v>
      </c>
      <c r="K136" s="21">
        <v>40</v>
      </c>
      <c r="L136" s="21" t="s">
        <v>326</v>
      </c>
      <c r="M136" s="21" t="s">
        <v>36</v>
      </c>
      <c r="N136" s="10" t="s">
        <v>326</v>
      </c>
      <c r="O136" s="52">
        <v>4009</v>
      </c>
      <c r="P136" s="52">
        <v>4009</v>
      </c>
      <c r="Q136" s="52">
        <v>4009</v>
      </c>
      <c r="R136" s="10" t="s">
        <v>57</v>
      </c>
      <c r="S136" s="10" t="s">
        <v>57</v>
      </c>
      <c r="T136" s="10" t="s">
        <v>57</v>
      </c>
      <c r="U136" s="22">
        <v>1</v>
      </c>
      <c r="V136" s="22">
        <v>1</v>
      </c>
      <c r="W136" s="22">
        <v>1</v>
      </c>
      <c r="X136" s="22" t="s">
        <v>57</v>
      </c>
      <c r="Y136" s="22" t="s">
        <v>57</v>
      </c>
      <c r="Z136" s="22" t="s">
        <v>32</v>
      </c>
      <c r="AC136" s="11" t="s">
        <v>1861</v>
      </c>
      <c r="AD136">
        <v>16</v>
      </c>
    </row>
    <row r="137" spans="1:30" x14ac:dyDescent="0.25">
      <c r="A137" s="52">
        <v>4010</v>
      </c>
      <c r="B137" s="52">
        <v>4010</v>
      </c>
      <c r="C137" s="52">
        <v>4010</v>
      </c>
      <c r="D137" t="s">
        <v>339</v>
      </c>
      <c r="E137" t="s">
        <v>339</v>
      </c>
      <c r="F137" t="s">
        <v>91</v>
      </c>
      <c r="G137" s="3" t="s">
        <v>340</v>
      </c>
      <c r="H137" s="20" t="s">
        <v>887</v>
      </c>
      <c r="I137" s="21">
        <v>40</v>
      </c>
      <c r="J137" s="10" t="s">
        <v>326</v>
      </c>
      <c r="K137" s="21">
        <v>40</v>
      </c>
      <c r="L137" s="21" t="s">
        <v>326</v>
      </c>
      <c r="M137" s="21" t="s">
        <v>36</v>
      </c>
      <c r="N137" s="10" t="s">
        <v>326</v>
      </c>
      <c r="O137" s="52">
        <v>4010</v>
      </c>
      <c r="P137" s="52">
        <v>4010</v>
      </c>
      <c r="Q137" s="52">
        <v>4010</v>
      </c>
      <c r="R137" s="10" t="s">
        <v>57</v>
      </c>
      <c r="S137" s="10" t="s">
        <v>57</v>
      </c>
      <c r="T137" s="10" t="s">
        <v>57</v>
      </c>
      <c r="U137" s="22">
        <v>1</v>
      </c>
      <c r="V137" s="22">
        <v>1</v>
      </c>
      <c r="W137" s="22">
        <v>1</v>
      </c>
      <c r="X137" s="22" t="s">
        <v>57</v>
      </c>
      <c r="Y137" s="22" t="s">
        <v>57</v>
      </c>
      <c r="Z137" s="22" t="s">
        <v>32</v>
      </c>
      <c r="AC137" s="11" t="s">
        <v>1861</v>
      </c>
      <c r="AD137">
        <v>16</v>
      </c>
    </row>
    <row r="138" spans="1:30" x14ac:dyDescent="0.25">
      <c r="A138" s="52">
        <v>4011</v>
      </c>
      <c r="B138" s="52">
        <v>4011</v>
      </c>
      <c r="C138" s="52">
        <v>4011</v>
      </c>
      <c r="D138" t="s">
        <v>341</v>
      </c>
      <c r="E138" t="s">
        <v>341</v>
      </c>
      <c r="F138" t="s">
        <v>91</v>
      </c>
      <c r="G138" s="3" t="s">
        <v>342</v>
      </c>
      <c r="H138" s="20" t="s">
        <v>888</v>
      </c>
      <c r="I138" s="21">
        <v>40</v>
      </c>
      <c r="J138" s="10" t="s">
        <v>326</v>
      </c>
      <c r="K138" s="21">
        <v>40</v>
      </c>
      <c r="L138" s="21" t="s">
        <v>326</v>
      </c>
      <c r="M138" s="21" t="s">
        <v>36</v>
      </c>
      <c r="N138" s="10" t="s">
        <v>326</v>
      </c>
      <c r="O138" s="52">
        <v>4011</v>
      </c>
      <c r="P138" s="52">
        <v>4011</v>
      </c>
      <c r="Q138" s="52">
        <v>4011</v>
      </c>
      <c r="R138" s="10" t="s">
        <v>57</v>
      </c>
      <c r="S138" s="10" t="s">
        <v>57</v>
      </c>
      <c r="T138" s="10" t="s">
        <v>57</v>
      </c>
      <c r="U138" s="22">
        <v>1</v>
      </c>
      <c r="V138" s="22">
        <v>1</v>
      </c>
      <c r="W138" s="22">
        <v>1</v>
      </c>
      <c r="X138" s="22" t="s">
        <v>57</v>
      </c>
      <c r="Y138" s="22" t="s">
        <v>57</v>
      </c>
      <c r="Z138" s="22" t="s">
        <v>32</v>
      </c>
      <c r="AC138" s="11" t="s">
        <v>1861</v>
      </c>
      <c r="AD138">
        <v>16</v>
      </c>
    </row>
    <row r="139" spans="1:30" x14ac:dyDescent="0.25">
      <c r="A139" s="52">
        <v>4012</v>
      </c>
      <c r="B139" s="52">
        <v>4012</v>
      </c>
      <c r="C139" s="52">
        <v>4012</v>
      </c>
      <c r="D139" t="s">
        <v>343</v>
      </c>
      <c r="E139" t="s">
        <v>343</v>
      </c>
      <c r="F139" t="s">
        <v>91</v>
      </c>
      <c r="G139" s="3" t="s">
        <v>344</v>
      </c>
      <c r="H139" s="20" t="s">
        <v>889</v>
      </c>
      <c r="I139" s="21">
        <v>60</v>
      </c>
      <c r="J139" s="10" t="s">
        <v>326</v>
      </c>
      <c r="K139" s="21">
        <v>60</v>
      </c>
      <c r="L139" s="21" t="s">
        <v>326</v>
      </c>
      <c r="M139" s="21" t="s">
        <v>36</v>
      </c>
      <c r="N139" s="10" t="s">
        <v>326</v>
      </c>
      <c r="O139" s="52">
        <v>4012</v>
      </c>
      <c r="P139" s="52">
        <v>4012</v>
      </c>
      <c r="Q139" s="52">
        <v>4012</v>
      </c>
      <c r="R139" s="10" t="s">
        <v>57</v>
      </c>
      <c r="S139" s="10" t="s">
        <v>57</v>
      </c>
      <c r="T139" s="10" t="s">
        <v>57</v>
      </c>
      <c r="U139" s="22">
        <v>1</v>
      </c>
      <c r="V139" s="22">
        <v>1</v>
      </c>
      <c r="W139" s="22">
        <v>1</v>
      </c>
      <c r="X139" s="22" t="s">
        <v>57</v>
      </c>
      <c r="Y139" s="22" t="s">
        <v>57</v>
      </c>
      <c r="Z139" s="22" t="s">
        <v>32</v>
      </c>
      <c r="AC139" s="11" t="s">
        <v>1861</v>
      </c>
      <c r="AD139">
        <v>16</v>
      </c>
    </row>
    <row r="140" spans="1:30" x14ac:dyDescent="0.25">
      <c r="A140" s="52">
        <v>4013</v>
      </c>
      <c r="B140" s="52">
        <v>4013</v>
      </c>
      <c r="C140" s="52">
        <v>4013</v>
      </c>
      <c r="D140" t="s">
        <v>345</v>
      </c>
      <c r="E140" t="s">
        <v>345</v>
      </c>
      <c r="F140" t="s">
        <v>91</v>
      </c>
      <c r="G140" s="3" t="s">
        <v>346</v>
      </c>
      <c r="H140" s="20" t="s">
        <v>890</v>
      </c>
      <c r="I140" s="21">
        <v>60</v>
      </c>
      <c r="J140" s="10" t="s">
        <v>326</v>
      </c>
      <c r="K140" s="21">
        <v>60</v>
      </c>
      <c r="L140" s="21" t="s">
        <v>326</v>
      </c>
      <c r="M140" s="21" t="s">
        <v>36</v>
      </c>
      <c r="N140" s="10" t="s">
        <v>326</v>
      </c>
      <c r="O140" s="52">
        <v>4013</v>
      </c>
      <c r="P140" s="52">
        <v>4013</v>
      </c>
      <c r="Q140" s="52">
        <v>4013</v>
      </c>
      <c r="R140" s="10" t="s">
        <v>57</v>
      </c>
      <c r="S140" s="10" t="s">
        <v>57</v>
      </c>
      <c r="T140" s="10" t="s">
        <v>57</v>
      </c>
      <c r="U140" s="22">
        <v>1</v>
      </c>
      <c r="V140" s="22">
        <v>1</v>
      </c>
      <c r="W140" s="22">
        <v>1</v>
      </c>
      <c r="X140" s="22" t="s">
        <v>57</v>
      </c>
      <c r="Y140" s="22" t="s">
        <v>57</v>
      </c>
      <c r="Z140" s="22" t="s">
        <v>32</v>
      </c>
      <c r="AC140" s="11" t="s">
        <v>1861</v>
      </c>
      <c r="AD140">
        <v>16</v>
      </c>
    </row>
    <row r="141" spans="1:30" x14ac:dyDescent="0.25">
      <c r="A141" s="52">
        <v>4014</v>
      </c>
      <c r="B141" s="52">
        <v>4014</v>
      </c>
      <c r="C141" s="52">
        <v>4014</v>
      </c>
      <c r="D141" t="s">
        <v>347</v>
      </c>
      <c r="E141" t="s">
        <v>347</v>
      </c>
      <c r="F141" t="s">
        <v>91</v>
      </c>
      <c r="G141" s="3" t="s">
        <v>348</v>
      </c>
      <c r="H141" s="20" t="s">
        <v>891</v>
      </c>
      <c r="I141" s="21">
        <v>60</v>
      </c>
      <c r="J141" s="10" t="s">
        <v>326</v>
      </c>
      <c r="K141" s="21">
        <v>60</v>
      </c>
      <c r="L141" s="21" t="s">
        <v>326</v>
      </c>
      <c r="M141" s="21" t="s">
        <v>36</v>
      </c>
      <c r="N141" s="10" t="s">
        <v>326</v>
      </c>
      <c r="O141" s="52">
        <v>4014</v>
      </c>
      <c r="P141" s="52">
        <v>4014</v>
      </c>
      <c r="Q141" s="52">
        <v>4014</v>
      </c>
      <c r="R141" s="10" t="s">
        <v>57</v>
      </c>
      <c r="S141" s="10" t="s">
        <v>57</v>
      </c>
      <c r="T141" s="10" t="s">
        <v>57</v>
      </c>
      <c r="U141" s="22">
        <v>1</v>
      </c>
      <c r="V141" s="22">
        <v>1</v>
      </c>
      <c r="W141" s="22">
        <v>1</v>
      </c>
      <c r="X141" s="22" t="s">
        <v>57</v>
      </c>
      <c r="Y141" s="22" t="s">
        <v>57</v>
      </c>
      <c r="Z141" s="22" t="s">
        <v>32</v>
      </c>
      <c r="AC141" s="11" t="s">
        <v>1861</v>
      </c>
      <c r="AD141">
        <v>16</v>
      </c>
    </row>
    <row r="142" spans="1:30" x14ac:dyDescent="0.25">
      <c r="A142" s="52">
        <v>4015</v>
      </c>
      <c r="B142" s="52">
        <v>4015</v>
      </c>
      <c r="C142" s="52">
        <v>4015</v>
      </c>
      <c r="D142" t="s">
        <v>349</v>
      </c>
      <c r="E142" t="s">
        <v>349</v>
      </c>
      <c r="F142" t="s">
        <v>91</v>
      </c>
      <c r="G142" s="3" t="s">
        <v>350</v>
      </c>
      <c r="H142" s="20" t="s">
        <v>892</v>
      </c>
      <c r="I142" s="21">
        <v>60</v>
      </c>
      <c r="J142" s="10" t="s">
        <v>326</v>
      </c>
      <c r="K142" s="21">
        <v>60</v>
      </c>
      <c r="L142" s="21" t="s">
        <v>326</v>
      </c>
      <c r="M142" s="21" t="s">
        <v>36</v>
      </c>
      <c r="N142" s="10" t="s">
        <v>326</v>
      </c>
      <c r="O142" s="52">
        <v>4015</v>
      </c>
      <c r="P142" s="52">
        <v>4015</v>
      </c>
      <c r="Q142" s="52">
        <v>4015</v>
      </c>
      <c r="R142" s="10" t="s">
        <v>57</v>
      </c>
      <c r="S142" s="10" t="s">
        <v>57</v>
      </c>
      <c r="T142" s="10" t="s">
        <v>57</v>
      </c>
      <c r="U142" s="22">
        <v>1</v>
      </c>
      <c r="V142" s="22">
        <v>1</v>
      </c>
      <c r="W142" s="22">
        <v>1</v>
      </c>
      <c r="X142" s="22" t="s">
        <v>57</v>
      </c>
      <c r="Y142" s="22" t="s">
        <v>57</v>
      </c>
      <c r="Z142" s="22" t="s">
        <v>32</v>
      </c>
      <c r="AC142" s="11" t="s">
        <v>1861</v>
      </c>
      <c r="AD142">
        <v>16</v>
      </c>
    </row>
    <row r="143" spans="1:30" x14ac:dyDescent="0.25">
      <c r="A143" s="52">
        <v>4944</v>
      </c>
      <c r="B143" s="52">
        <v>4944</v>
      </c>
      <c r="C143" s="52">
        <v>4944</v>
      </c>
      <c r="D143" t="s">
        <v>893</v>
      </c>
      <c r="E143" t="s">
        <v>893</v>
      </c>
      <c r="F143" t="s">
        <v>91</v>
      </c>
      <c r="G143" s="3" t="s">
        <v>894</v>
      </c>
      <c r="H143" s="20" t="s">
        <v>895</v>
      </c>
      <c r="I143" s="21">
        <v>100</v>
      </c>
      <c r="J143" s="10" t="s">
        <v>326</v>
      </c>
      <c r="K143" s="21">
        <v>100</v>
      </c>
      <c r="L143" s="21" t="s">
        <v>326</v>
      </c>
      <c r="M143" s="21" t="s">
        <v>36</v>
      </c>
      <c r="N143" s="10" t="s">
        <v>326</v>
      </c>
      <c r="O143" s="52">
        <v>4944</v>
      </c>
      <c r="P143" s="52">
        <v>4944</v>
      </c>
      <c r="Q143" s="52">
        <v>4944</v>
      </c>
      <c r="R143" s="10" t="s">
        <v>57</v>
      </c>
      <c r="S143" s="10" t="s">
        <v>57</v>
      </c>
      <c r="T143" s="10" t="s">
        <v>57</v>
      </c>
      <c r="U143" s="22">
        <v>1</v>
      </c>
      <c r="V143" s="22">
        <v>1</v>
      </c>
      <c r="W143" s="22">
        <v>1</v>
      </c>
      <c r="X143" s="22" t="s">
        <v>57</v>
      </c>
      <c r="Y143" s="22" t="s">
        <v>57</v>
      </c>
      <c r="Z143" s="22" t="s">
        <v>32</v>
      </c>
      <c r="AC143" s="11" t="s">
        <v>1861</v>
      </c>
      <c r="AD143">
        <v>16</v>
      </c>
    </row>
    <row r="144" spans="1:30" x14ac:dyDescent="0.25">
      <c r="A144" s="52">
        <v>4945</v>
      </c>
      <c r="B144" s="52">
        <v>4945</v>
      </c>
      <c r="C144" s="52">
        <v>4945</v>
      </c>
      <c r="D144" t="s">
        <v>896</v>
      </c>
      <c r="E144" t="s">
        <v>896</v>
      </c>
      <c r="F144" t="s">
        <v>91</v>
      </c>
      <c r="G144" s="3" t="s">
        <v>897</v>
      </c>
      <c r="H144" s="20" t="s">
        <v>898</v>
      </c>
      <c r="I144" s="21">
        <v>100</v>
      </c>
      <c r="J144" s="10" t="s">
        <v>326</v>
      </c>
      <c r="K144" s="21">
        <v>100</v>
      </c>
      <c r="L144" s="21" t="s">
        <v>326</v>
      </c>
      <c r="M144" s="21" t="s">
        <v>36</v>
      </c>
      <c r="N144" s="10" t="s">
        <v>326</v>
      </c>
      <c r="O144" s="52">
        <v>4945</v>
      </c>
      <c r="P144" s="52">
        <v>4945</v>
      </c>
      <c r="Q144" s="52">
        <v>4945</v>
      </c>
      <c r="R144" s="10" t="s">
        <v>57</v>
      </c>
      <c r="S144" s="10" t="s">
        <v>57</v>
      </c>
      <c r="T144" s="10" t="s">
        <v>57</v>
      </c>
      <c r="U144" s="22">
        <v>1</v>
      </c>
      <c r="V144" s="22">
        <v>1</v>
      </c>
      <c r="W144" s="22">
        <v>1</v>
      </c>
      <c r="X144" s="22" t="s">
        <v>57</v>
      </c>
      <c r="Y144" s="22" t="s">
        <v>57</v>
      </c>
      <c r="Z144" s="22" t="s">
        <v>32</v>
      </c>
      <c r="AC144" s="11" t="s">
        <v>1861</v>
      </c>
      <c r="AD144">
        <v>16</v>
      </c>
    </row>
    <row r="145" spans="1:30" x14ac:dyDescent="0.25">
      <c r="A145" s="52">
        <v>4946</v>
      </c>
      <c r="B145" s="52">
        <v>4946</v>
      </c>
      <c r="C145" s="52">
        <v>4946</v>
      </c>
      <c r="D145" t="s">
        <v>899</v>
      </c>
      <c r="E145" t="s">
        <v>899</v>
      </c>
      <c r="F145" t="s">
        <v>91</v>
      </c>
      <c r="G145" s="19" t="s">
        <v>900</v>
      </c>
      <c r="H145" s="20" t="s">
        <v>901</v>
      </c>
      <c r="I145" s="21">
        <v>100</v>
      </c>
      <c r="J145" s="10" t="s">
        <v>326</v>
      </c>
      <c r="K145" s="21">
        <v>100</v>
      </c>
      <c r="L145" s="9" t="s">
        <v>326</v>
      </c>
      <c r="M145" s="21" t="s">
        <v>36</v>
      </c>
      <c r="N145" s="9" t="s">
        <v>326</v>
      </c>
      <c r="O145" s="52">
        <v>4946</v>
      </c>
      <c r="P145" s="52">
        <v>4946</v>
      </c>
      <c r="Q145" s="52">
        <v>4946</v>
      </c>
      <c r="R145" s="9" t="s">
        <v>57</v>
      </c>
      <c r="S145" s="9" t="s">
        <v>57</v>
      </c>
      <c r="T145" s="9" t="s">
        <v>57</v>
      </c>
      <c r="U145" s="22">
        <v>1</v>
      </c>
      <c r="V145" s="22">
        <v>1</v>
      </c>
      <c r="W145" s="22">
        <v>1</v>
      </c>
      <c r="X145" s="22" t="s">
        <v>57</v>
      </c>
      <c r="Y145" s="22" t="s">
        <v>57</v>
      </c>
      <c r="Z145" s="22" t="s">
        <v>32</v>
      </c>
      <c r="AC145" s="11" t="s">
        <v>1861</v>
      </c>
      <c r="AD145">
        <v>16</v>
      </c>
    </row>
    <row r="146" spans="1:30" x14ac:dyDescent="0.25">
      <c r="A146" s="52">
        <v>4947</v>
      </c>
      <c r="B146" s="52">
        <v>4947</v>
      </c>
      <c r="C146" s="52">
        <v>4947</v>
      </c>
      <c r="D146" t="s">
        <v>902</v>
      </c>
      <c r="E146" s="25" t="s">
        <v>902</v>
      </c>
      <c r="F146" s="25" t="s">
        <v>91</v>
      </c>
      <c r="G146" s="3" t="s">
        <v>903</v>
      </c>
      <c r="H146" s="20" t="s">
        <v>904</v>
      </c>
      <c r="I146" s="21">
        <v>100</v>
      </c>
      <c r="J146" s="10" t="s">
        <v>326</v>
      </c>
      <c r="K146" s="21">
        <v>100</v>
      </c>
      <c r="L146" s="10" t="s">
        <v>326</v>
      </c>
      <c r="M146" s="21" t="s">
        <v>36</v>
      </c>
      <c r="N146" s="10" t="s">
        <v>326</v>
      </c>
      <c r="O146" s="52">
        <v>4947</v>
      </c>
      <c r="P146" s="52">
        <v>4947</v>
      </c>
      <c r="Q146" s="52">
        <v>4947</v>
      </c>
      <c r="R146" s="10" t="s">
        <v>57</v>
      </c>
      <c r="S146" s="10" t="s">
        <v>57</v>
      </c>
      <c r="T146" s="10" t="s">
        <v>57</v>
      </c>
      <c r="U146" s="22">
        <v>1</v>
      </c>
      <c r="V146" s="22">
        <v>1</v>
      </c>
      <c r="W146" s="22">
        <v>1</v>
      </c>
      <c r="X146" s="22" t="s">
        <v>57</v>
      </c>
      <c r="Y146" s="22" t="s">
        <v>57</v>
      </c>
      <c r="Z146" s="22" t="s">
        <v>32</v>
      </c>
      <c r="AC146" s="11" t="s">
        <v>1861</v>
      </c>
      <c r="AD146">
        <v>16</v>
      </c>
    </row>
    <row r="147" spans="1:30" x14ac:dyDescent="0.25">
      <c r="A147" s="52">
        <v>2429</v>
      </c>
      <c r="B147" s="52">
        <v>2429</v>
      </c>
      <c r="C147" s="52">
        <v>2429</v>
      </c>
      <c r="D147" t="s">
        <v>352</v>
      </c>
      <c r="E147" s="25" t="s">
        <v>352</v>
      </c>
      <c r="F147" s="25" t="s">
        <v>91</v>
      </c>
      <c r="G147" s="3" t="s">
        <v>353</v>
      </c>
      <c r="H147" s="20" t="s">
        <v>905</v>
      </c>
      <c r="I147" s="21">
        <v>8</v>
      </c>
      <c r="J147" s="10" t="s">
        <v>354</v>
      </c>
      <c r="K147" s="21">
        <v>8</v>
      </c>
      <c r="L147" s="10" t="s">
        <v>354</v>
      </c>
      <c r="M147" s="21" t="s">
        <v>36</v>
      </c>
      <c r="N147" s="10" t="s">
        <v>354</v>
      </c>
      <c r="O147" s="52">
        <v>2429</v>
      </c>
      <c r="P147" s="52">
        <v>2429</v>
      </c>
      <c r="Q147" s="52">
        <v>2429</v>
      </c>
      <c r="R147" s="10" t="s">
        <v>57</v>
      </c>
      <c r="S147" s="10" t="s">
        <v>57</v>
      </c>
      <c r="T147" s="10" t="s">
        <v>57</v>
      </c>
      <c r="U147" s="22">
        <v>1</v>
      </c>
      <c r="V147" s="22">
        <v>1</v>
      </c>
      <c r="W147" s="22">
        <v>1</v>
      </c>
      <c r="X147" s="22" t="s">
        <v>57</v>
      </c>
      <c r="Y147" s="22" t="s">
        <v>57</v>
      </c>
      <c r="Z147" s="22" t="s">
        <v>74</v>
      </c>
      <c r="AC147" s="11" t="s">
        <v>1861</v>
      </c>
      <c r="AD147">
        <v>17</v>
      </c>
    </row>
    <row r="148" spans="1:30" x14ac:dyDescent="0.25">
      <c r="A148" s="52">
        <v>2430</v>
      </c>
      <c r="B148" s="52">
        <v>2430</v>
      </c>
      <c r="C148" s="52">
        <v>2430</v>
      </c>
      <c r="D148" t="s">
        <v>355</v>
      </c>
      <c r="E148" s="25" t="s">
        <v>355</v>
      </c>
      <c r="F148" t="s">
        <v>91</v>
      </c>
      <c r="G148" s="3" t="s">
        <v>356</v>
      </c>
      <c r="H148" s="20" t="s">
        <v>906</v>
      </c>
      <c r="I148" s="21">
        <v>2</v>
      </c>
      <c r="J148" s="10" t="s">
        <v>351</v>
      </c>
      <c r="K148" s="21">
        <v>2</v>
      </c>
      <c r="L148" s="10" t="s">
        <v>351</v>
      </c>
      <c r="M148" s="21" t="s">
        <v>36</v>
      </c>
      <c r="N148" s="9" t="s">
        <v>351</v>
      </c>
      <c r="O148" s="52">
        <v>2430</v>
      </c>
      <c r="P148" s="52">
        <v>2430</v>
      </c>
      <c r="Q148" s="52">
        <v>2430</v>
      </c>
      <c r="R148" s="10" t="s">
        <v>57</v>
      </c>
      <c r="S148" s="10" t="s">
        <v>57</v>
      </c>
      <c r="T148" s="9" t="s">
        <v>57</v>
      </c>
      <c r="U148" s="22">
        <v>1</v>
      </c>
      <c r="V148" s="22">
        <v>1</v>
      </c>
      <c r="W148" s="22">
        <v>1</v>
      </c>
      <c r="X148" s="22" t="s">
        <v>57</v>
      </c>
      <c r="Y148" s="22" t="s">
        <v>57</v>
      </c>
      <c r="Z148" s="22" t="s">
        <v>74</v>
      </c>
      <c r="AC148" s="11" t="s">
        <v>1861</v>
      </c>
      <c r="AD148">
        <v>17</v>
      </c>
    </row>
    <row r="149" spans="1:30" x14ac:dyDescent="0.25">
      <c r="A149" s="52">
        <v>3491</v>
      </c>
      <c r="B149" s="52">
        <v>3491</v>
      </c>
      <c r="C149" s="52">
        <v>3491</v>
      </c>
      <c r="D149" t="s">
        <v>357</v>
      </c>
      <c r="E149" t="s">
        <v>91</v>
      </c>
      <c r="F149" t="s">
        <v>907</v>
      </c>
      <c r="G149" s="3" t="s">
        <v>358</v>
      </c>
      <c r="H149" s="20" t="s">
        <v>908</v>
      </c>
      <c r="I149" s="21">
        <v>220</v>
      </c>
      <c r="J149" s="10" t="s">
        <v>359</v>
      </c>
      <c r="K149" s="21">
        <v>220</v>
      </c>
      <c r="L149" s="10" t="s">
        <v>359</v>
      </c>
      <c r="M149" s="21">
        <v>180</v>
      </c>
      <c r="N149" s="10" t="s">
        <v>359</v>
      </c>
      <c r="O149" s="52">
        <v>3491</v>
      </c>
      <c r="P149" s="52">
        <v>3491</v>
      </c>
      <c r="Q149" s="52">
        <v>3491</v>
      </c>
      <c r="R149" s="10" t="s">
        <v>1830</v>
      </c>
      <c r="S149" s="10" t="s">
        <v>1830</v>
      </c>
      <c r="T149" s="10" t="s">
        <v>1830</v>
      </c>
      <c r="U149" s="22">
        <v>1</v>
      </c>
      <c r="V149" s="22">
        <v>1</v>
      </c>
      <c r="W149" s="22">
        <v>1</v>
      </c>
      <c r="X149" s="22" t="s">
        <v>57</v>
      </c>
      <c r="Y149" s="22" t="s">
        <v>57</v>
      </c>
      <c r="Z149" s="22" t="s">
        <v>74</v>
      </c>
      <c r="AC149" s="11" t="s">
        <v>1861</v>
      </c>
      <c r="AD149">
        <v>18</v>
      </c>
    </row>
    <row r="150" spans="1:30" x14ac:dyDescent="0.25">
      <c r="A150" s="52">
        <v>3492</v>
      </c>
      <c r="B150" s="52">
        <v>3492</v>
      </c>
      <c r="C150" s="52">
        <v>3492</v>
      </c>
      <c r="D150" t="s">
        <v>360</v>
      </c>
      <c r="E150" t="s">
        <v>91</v>
      </c>
      <c r="F150" t="s">
        <v>909</v>
      </c>
      <c r="G150" s="3" t="s">
        <v>361</v>
      </c>
      <c r="H150" s="20" t="s">
        <v>910</v>
      </c>
      <c r="I150" s="21">
        <v>100</v>
      </c>
      <c r="J150" s="10" t="s">
        <v>359</v>
      </c>
      <c r="K150" s="21">
        <v>100</v>
      </c>
      <c r="L150" s="10" t="s">
        <v>359</v>
      </c>
      <c r="M150" s="21">
        <v>80</v>
      </c>
      <c r="N150" s="9" t="s">
        <v>359</v>
      </c>
      <c r="O150" s="52">
        <v>3492</v>
      </c>
      <c r="P150" s="52">
        <v>3492</v>
      </c>
      <c r="Q150" s="52">
        <v>3492</v>
      </c>
      <c r="R150" s="10" t="s">
        <v>1830</v>
      </c>
      <c r="S150" s="10" t="s">
        <v>1830</v>
      </c>
      <c r="T150" s="9" t="s">
        <v>1830</v>
      </c>
      <c r="U150" s="22">
        <v>1</v>
      </c>
      <c r="V150" s="22">
        <v>1</v>
      </c>
      <c r="W150" s="22">
        <v>1</v>
      </c>
      <c r="X150" s="22" t="s">
        <v>57</v>
      </c>
      <c r="Y150" s="22" t="s">
        <v>57</v>
      </c>
      <c r="Z150" s="22" t="s">
        <v>74</v>
      </c>
      <c r="AC150" s="11" t="s">
        <v>1861</v>
      </c>
      <c r="AD150">
        <v>18</v>
      </c>
    </row>
    <row r="151" spans="1:30" x14ac:dyDescent="0.25">
      <c r="A151" s="52">
        <v>2422</v>
      </c>
      <c r="B151" s="52">
        <v>2422</v>
      </c>
      <c r="C151" s="52">
        <v>2422</v>
      </c>
      <c r="D151" t="s">
        <v>362</v>
      </c>
      <c r="E151" t="s">
        <v>91</v>
      </c>
      <c r="F151" t="s">
        <v>911</v>
      </c>
      <c r="G151" s="3" t="s">
        <v>912</v>
      </c>
      <c r="H151" s="20" t="s">
        <v>913</v>
      </c>
      <c r="I151" s="21">
        <v>1.5</v>
      </c>
      <c r="J151" s="10" t="s">
        <v>309</v>
      </c>
      <c r="K151" s="21">
        <v>1.5</v>
      </c>
      <c r="L151" s="10" t="s">
        <v>309</v>
      </c>
      <c r="M151" s="21">
        <v>1</v>
      </c>
      <c r="N151" s="9" t="s">
        <v>309</v>
      </c>
      <c r="O151" s="52">
        <v>2422</v>
      </c>
      <c r="P151" s="52">
        <v>2422</v>
      </c>
      <c r="Q151" s="52">
        <v>2422</v>
      </c>
      <c r="R151" s="10" t="s">
        <v>1830</v>
      </c>
      <c r="S151" s="10" t="s">
        <v>1830</v>
      </c>
      <c r="T151" s="9" t="s">
        <v>1830</v>
      </c>
      <c r="U151" s="22">
        <v>1</v>
      </c>
      <c r="V151" s="22">
        <v>1</v>
      </c>
      <c r="W151" s="22">
        <v>1</v>
      </c>
      <c r="X151" s="22" t="s">
        <v>57</v>
      </c>
      <c r="Y151" s="22" t="s">
        <v>57</v>
      </c>
      <c r="Z151" s="22" t="s">
        <v>74</v>
      </c>
      <c r="AC151" s="11" t="s">
        <v>1861</v>
      </c>
      <c r="AD151">
        <v>19</v>
      </c>
    </row>
    <row r="152" spans="1:30" x14ac:dyDescent="0.25">
      <c r="A152" s="52">
        <v>4753</v>
      </c>
      <c r="B152" s="52">
        <v>4753</v>
      </c>
      <c r="C152" s="52">
        <v>4753</v>
      </c>
      <c r="D152" t="s">
        <v>364</v>
      </c>
      <c r="E152" t="s">
        <v>91</v>
      </c>
      <c r="F152" t="s">
        <v>914</v>
      </c>
      <c r="G152" s="3" t="s">
        <v>915</v>
      </c>
      <c r="H152" s="20" t="s">
        <v>916</v>
      </c>
      <c r="I152" s="21">
        <v>2</v>
      </c>
      <c r="J152" s="10" t="s">
        <v>309</v>
      </c>
      <c r="K152" s="21">
        <v>2</v>
      </c>
      <c r="L152" s="10" t="s">
        <v>309</v>
      </c>
      <c r="M152" s="21">
        <v>1</v>
      </c>
      <c r="N152" s="10" t="s">
        <v>309</v>
      </c>
      <c r="O152" s="52">
        <v>4753</v>
      </c>
      <c r="P152" s="52">
        <v>4753</v>
      </c>
      <c r="Q152" s="52">
        <v>4753</v>
      </c>
      <c r="R152" s="10" t="s">
        <v>1830</v>
      </c>
      <c r="S152" s="10" t="s">
        <v>1830</v>
      </c>
      <c r="T152" s="10" t="s">
        <v>1830</v>
      </c>
      <c r="U152" s="22">
        <v>1</v>
      </c>
      <c r="V152" s="22">
        <v>1</v>
      </c>
      <c r="W152" s="22">
        <v>1</v>
      </c>
      <c r="X152" s="22" t="s">
        <v>57</v>
      </c>
      <c r="Y152" s="22" t="s">
        <v>57</v>
      </c>
      <c r="Z152" s="22" t="s">
        <v>74</v>
      </c>
      <c r="AC152" s="11" t="s">
        <v>1861</v>
      </c>
      <c r="AD152">
        <v>19</v>
      </c>
    </row>
    <row r="153" spans="1:30" x14ac:dyDescent="0.25">
      <c r="A153" s="52">
        <v>4754</v>
      </c>
      <c r="B153" s="52">
        <v>4754</v>
      </c>
      <c r="C153" s="52">
        <v>4754</v>
      </c>
      <c r="D153" s="11" t="s">
        <v>366</v>
      </c>
      <c r="E153" t="s">
        <v>91</v>
      </c>
      <c r="F153" t="s">
        <v>917</v>
      </c>
      <c r="G153" s="3" t="s">
        <v>918</v>
      </c>
      <c r="H153" s="20" t="s">
        <v>919</v>
      </c>
      <c r="I153" s="26">
        <v>2</v>
      </c>
      <c r="J153" s="10" t="s">
        <v>309</v>
      </c>
      <c r="K153" s="21">
        <v>2</v>
      </c>
      <c r="L153" s="21" t="s">
        <v>309</v>
      </c>
      <c r="M153" s="21">
        <v>1</v>
      </c>
      <c r="N153" s="21" t="s">
        <v>309</v>
      </c>
      <c r="O153" s="52">
        <v>4754</v>
      </c>
      <c r="P153" s="52">
        <v>4754</v>
      </c>
      <c r="Q153" s="52">
        <v>4754</v>
      </c>
      <c r="R153" s="10" t="s">
        <v>1830</v>
      </c>
      <c r="S153" s="10" t="s">
        <v>1830</v>
      </c>
      <c r="T153" s="9" t="s">
        <v>1830</v>
      </c>
      <c r="U153" s="22">
        <v>1</v>
      </c>
      <c r="V153" s="22">
        <v>1</v>
      </c>
      <c r="W153" s="22">
        <v>1</v>
      </c>
      <c r="X153" s="22" t="s">
        <v>57</v>
      </c>
      <c r="Y153" s="22" t="s">
        <v>57</v>
      </c>
      <c r="Z153" s="22" t="s">
        <v>74</v>
      </c>
      <c r="AC153" s="11" t="s">
        <v>1861</v>
      </c>
      <c r="AD153">
        <v>19</v>
      </c>
    </row>
    <row r="154" spans="1:30" x14ac:dyDescent="0.25">
      <c r="A154" s="52">
        <v>4755</v>
      </c>
      <c r="B154" s="52">
        <v>4755</v>
      </c>
      <c r="C154" s="52">
        <v>4755</v>
      </c>
      <c r="D154" s="11" t="s">
        <v>368</v>
      </c>
      <c r="E154" t="s">
        <v>91</v>
      </c>
      <c r="F154" t="s">
        <v>920</v>
      </c>
      <c r="G154" s="3" t="s">
        <v>921</v>
      </c>
      <c r="H154" s="20" t="s">
        <v>922</v>
      </c>
      <c r="I154" s="21">
        <v>2</v>
      </c>
      <c r="J154" s="10" t="s">
        <v>309</v>
      </c>
      <c r="K154" s="21">
        <v>2</v>
      </c>
      <c r="L154" s="21" t="s">
        <v>309</v>
      </c>
      <c r="M154" s="21">
        <v>1</v>
      </c>
      <c r="N154" s="21" t="s">
        <v>309</v>
      </c>
      <c r="O154" s="52">
        <v>4755</v>
      </c>
      <c r="P154" s="52">
        <v>4755</v>
      </c>
      <c r="Q154" s="52">
        <v>4755</v>
      </c>
      <c r="R154" s="10" t="s">
        <v>1830</v>
      </c>
      <c r="S154" s="10" t="s">
        <v>1830</v>
      </c>
      <c r="T154" s="9" t="s">
        <v>1830</v>
      </c>
      <c r="U154" s="22">
        <v>1</v>
      </c>
      <c r="V154" s="22">
        <v>1</v>
      </c>
      <c r="W154" s="22">
        <v>1</v>
      </c>
      <c r="X154" s="22" t="s">
        <v>57</v>
      </c>
      <c r="Y154" s="22" t="s">
        <v>57</v>
      </c>
      <c r="Z154" s="22" t="s">
        <v>74</v>
      </c>
      <c r="AC154" s="11" t="s">
        <v>1861</v>
      </c>
      <c r="AD154">
        <v>19</v>
      </c>
    </row>
    <row r="155" spans="1:30" x14ac:dyDescent="0.25">
      <c r="A155" s="52">
        <v>4756</v>
      </c>
      <c r="B155" s="52">
        <v>4756</v>
      </c>
      <c r="C155" s="52">
        <v>4756</v>
      </c>
      <c r="D155" s="11" t="s">
        <v>370</v>
      </c>
      <c r="E155" t="s">
        <v>91</v>
      </c>
      <c r="F155" t="s">
        <v>923</v>
      </c>
      <c r="G155" s="3" t="s">
        <v>924</v>
      </c>
      <c r="H155" s="20" t="s">
        <v>925</v>
      </c>
      <c r="I155" s="21">
        <v>2</v>
      </c>
      <c r="J155" s="10" t="s">
        <v>309</v>
      </c>
      <c r="K155" s="21">
        <v>2</v>
      </c>
      <c r="L155" s="21" t="s">
        <v>309</v>
      </c>
      <c r="M155" s="21">
        <v>1</v>
      </c>
      <c r="N155" s="21" t="s">
        <v>309</v>
      </c>
      <c r="O155" s="52">
        <v>4756</v>
      </c>
      <c r="P155" s="52">
        <v>4756</v>
      </c>
      <c r="Q155" s="52">
        <v>4756</v>
      </c>
      <c r="R155" s="10" t="s">
        <v>1830</v>
      </c>
      <c r="S155" s="10" t="s">
        <v>1830</v>
      </c>
      <c r="T155" s="9" t="s">
        <v>1830</v>
      </c>
      <c r="U155" s="22">
        <v>1</v>
      </c>
      <c r="V155" s="22">
        <v>1</v>
      </c>
      <c r="W155" s="22">
        <v>1</v>
      </c>
      <c r="X155" s="22" t="s">
        <v>57</v>
      </c>
      <c r="Y155" s="22" t="s">
        <v>57</v>
      </c>
      <c r="Z155" s="22" t="s">
        <v>74</v>
      </c>
      <c r="AC155" s="11" t="s">
        <v>1861</v>
      </c>
      <c r="AD155">
        <v>19</v>
      </c>
    </row>
    <row r="156" spans="1:30" x14ac:dyDescent="0.25">
      <c r="A156" s="52">
        <v>2699</v>
      </c>
      <c r="B156" s="52">
        <v>2699</v>
      </c>
      <c r="C156" s="52">
        <v>2699</v>
      </c>
      <c r="D156" t="s">
        <v>376</v>
      </c>
      <c r="E156" t="s">
        <v>376</v>
      </c>
      <c r="F156" t="s">
        <v>926</v>
      </c>
      <c r="G156" s="19" t="s">
        <v>927</v>
      </c>
      <c r="H156" s="20" t="s">
        <v>928</v>
      </c>
      <c r="I156" s="21">
        <v>75</v>
      </c>
      <c r="J156" s="10" t="s">
        <v>58</v>
      </c>
      <c r="K156" s="21">
        <v>75</v>
      </c>
      <c r="L156" s="9" t="s">
        <v>58</v>
      </c>
      <c r="M156" s="21">
        <v>65</v>
      </c>
      <c r="N156" s="9" t="s">
        <v>58</v>
      </c>
      <c r="O156" s="52">
        <v>2699</v>
      </c>
      <c r="P156" s="52">
        <v>2699</v>
      </c>
      <c r="Q156" s="52">
        <v>2699</v>
      </c>
      <c r="R156" s="9" t="s">
        <v>1830</v>
      </c>
      <c r="S156" s="9" t="s">
        <v>1830</v>
      </c>
      <c r="T156" s="9" t="s">
        <v>1830</v>
      </c>
      <c r="U156" s="22">
        <v>1</v>
      </c>
      <c r="V156" s="22">
        <v>1</v>
      </c>
      <c r="W156" s="22">
        <v>1</v>
      </c>
      <c r="X156" s="22" t="s">
        <v>57</v>
      </c>
      <c r="Y156" s="22" t="s">
        <v>57</v>
      </c>
      <c r="Z156" s="22" t="s">
        <v>74</v>
      </c>
      <c r="AC156" s="11" t="s">
        <v>1861</v>
      </c>
      <c r="AD156">
        <v>20</v>
      </c>
    </row>
    <row r="157" spans="1:30" x14ac:dyDescent="0.25">
      <c r="A157" s="52">
        <v>2702</v>
      </c>
      <c r="B157" s="52">
        <v>2702</v>
      </c>
      <c r="C157" s="52">
        <v>2702</v>
      </c>
      <c r="D157" t="s">
        <v>377</v>
      </c>
      <c r="E157" t="s">
        <v>377</v>
      </c>
      <c r="F157" t="s">
        <v>929</v>
      </c>
      <c r="G157" s="3" t="s">
        <v>930</v>
      </c>
      <c r="H157" s="20" t="s">
        <v>931</v>
      </c>
      <c r="I157" s="21">
        <v>75</v>
      </c>
      <c r="J157" s="10" t="s">
        <v>58</v>
      </c>
      <c r="K157" s="21">
        <v>75</v>
      </c>
      <c r="L157" s="10" t="s">
        <v>58</v>
      </c>
      <c r="M157" s="9">
        <v>65</v>
      </c>
      <c r="N157" s="9" t="s">
        <v>58</v>
      </c>
      <c r="O157" s="52">
        <v>2702</v>
      </c>
      <c r="P157" s="52">
        <v>2702</v>
      </c>
      <c r="Q157" s="52">
        <v>2702</v>
      </c>
      <c r="R157" s="10" t="s">
        <v>1830</v>
      </c>
      <c r="S157" s="10" t="s">
        <v>1830</v>
      </c>
      <c r="T157" s="10" t="s">
        <v>1830</v>
      </c>
      <c r="U157" s="22">
        <v>1</v>
      </c>
      <c r="V157" s="22">
        <v>1</v>
      </c>
      <c r="W157" s="22">
        <v>1</v>
      </c>
      <c r="X157" s="22" t="s">
        <v>57</v>
      </c>
      <c r="Y157" s="22" t="s">
        <v>57</v>
      </c>
      <c r="Z157" s="22" t="s">
        <v>74</v>
      </c>
      <c r="AC157" s="11" t="s">
        <v>1861</v>
      </c>
      <c r="AD157">
        <v>20</v>
      </c>
    </row>
    <row r="158" spans="1:30" x14ac:dyDescent="0.25">
      <c r="A158" s="52">
        <v>2701</v>
      </c>
      <c r="B158" s="52">
        <v>2701</v>
      </c>
      <c r="C158" s="52">
        <v>2701</v>
      </c>
      <c r="D158" t="s">
        <v>378</v>
      </c>
      <c r="E158" t="s">
        <v>378</v>
      </c>
      <c r="F158" t="s">
        <v>932</v>
      </c>
      <c r="G158" s="3" t="s">
        <v>933</v>
      </c>
      <c r="H158" s="20" t="s">
        <v>934</v>
      </c>
      <c r="I158" s="9">
        <v>75</v>
      </c>
      <c r="J158" s="10" t="s">
        <v>58</v>
      </c>
      <c r="K158" s="9">
        <v>75</v>
      </c>
      <c r="L158" s="9" t="s">
        <v>58</v>
      </c>
      <c r="M158" s="21">
        <v>65</v>
      </c>
      <c r="N158" s="10" t="s">
        <v>58</v>
      </c>
      <c r="O158" s="52">
        <v>2701</v>
      </c>
      <c r="P158" s="52">
        <v>2701</v>
      </c>
      <c r="Q158" s="52">
        <v>2701</v>
      </c>
      <c r="R158" s="10" t="s">
        <v>1830</v>
      </c>
      <c r="S158" s="10" t="s">
        <v>1830</v>
      </c>
      <c r="T158" s="10" t="s">
        <v>1830</v>
      </c>
      <c r="U158" s="22">
        <v>1</v>
      </c>
      <c r="V158" s="22">
        <v>1</v>
      </c>
      <c r="W158" s="22">
        <v>1</v>
      </c>
      <c r="X158" s="22" t="s">
        <v>57</v>
      </c>
      <c r="Y158" s="22" t="s">
        <v>57</v>
      </c>
      <c r="Z158" s="22" t="s">
        <v>74</v>
      </c>
      <c r="AC158" s="11" t="s">
        <v>1861</v>
      </c>
      <c r="AD158">
        <v>20</v>
      </c>
    </row>
    <row r="159" spans="1:30" x14ac:dyDescent="0.25">
      <c r="A159" s="52">
        <v>2700</v>
      </c>
      <c r="B159" s="52">
        <v>2700</v>
      </c>
      <c r="C159" s="52">
        <v>2700</v>
      </c>
      <c r="D159" t="s">
        <v>379</v>
      </c>
      <c r="E159" t="s">
        <v>379</v>
      </c>
      <c r="F159" t="s">
        <v>935</v>
      </c>
      <c r="G159" s="3" t="s">
        <v>936</v>
      </c>
      <c r="H159" s="20" t="s">
        <v>937</v>
      </c>
      <c r="I159" s="21">
        <v>75</v>
      </c>
      <c r="J159" s="10" t="s">
        <v>58</v>
      </c>
      <c r="K159" s="21">
        <v>75</v>
      </c>
      <c r="L159" s="10" t="s">
        <v>58</v>
      </c>
      <c r="M159" s="21">
        <v>65</v>
      </c>
      <c r="N159" s="10" t="s">
        <v>58</v>
      </c>
      <c r="O159" s="52">
        <v>2700</v>
      </c>
      <c r="P159" s="52">
        <v>2700</v>
      </c>
      <c r="Q159" s="52">
        <v>2700</v>
      </c>
      <c r="R159" s="10" t="s">
        <v>1830</v>
      </c>
      <c r="S159" s="10" t="s">
        <v>1830</v>
      </c>
      <c r="T159" s="10" t="s">
        <v>1830</v>
      </c>
      <c r="U159" s="22">
        <v>1</v>
      </c>
      <c r="V159" s="22">
        <v>1</v>
      </c>
      <c r="W159" s="22">
        <v>1</v>
      </c>
      <c r="X159" s="22" t="s">
        <v>57</v>
      </c>
      <c r="Y159" s="22" t="s">
        <v>57</v>
      </c>
      <c r="Z159" s="22" t="s">
        <v>74</v>
      </c>
      <c r="AC159" s="11" t="s">
        <v>1861</v>
      </c>
      <c r="AD159">
        <v>20</v>
      </c>
    </row>
    <row r="160" spans="1:30" x14ac:dyDescent="0.25">
      <c r="A160" s="52"/>
      <c r="B160" s="52"/>
      <c r="C160" s="52"/>
      <c r="G160" s="3" t="s">
        <v>380</v>
      </c>
      <c r="H160" s="20" t="s">
        <v>380</v>
      </c>
      <c r="I160" s="21"/>
      <c r="K160" s="21"/>
      <c r="M160" s="21"/>
      <c r="U160" s="22"/>
      <c r="V160" s="22"/>
      <c r="W160" s="22"/>
      <c r="X160" s="22"/>
      <c r="Y160" s="22" t="s">
        <v>57</v>
      </c>
      <c r="Z160" s="22" t="s">
        <v>74</v>
      </c>
      <c r="AC160" s="11" t="s">
        <v>1861</v>
      </c>
    </row>
    <row r="161" spans="1:30" x14ac:dyDescent="0.25">
      <c r="A161" s="52">
        <v>4736</v>
      </c>
      <c r="B161" s="52">
        <v>4736</v>
      </c>
      <c r="C161" s="52">
        <v>4736</v>
      </c>
      <c r="D161" t="s">
        <v>381</v>
      </c>
      <c r="E161" t="s">
        <v>381</v>
      </c>
      <c r="F161" t="s">
        <v>938</v>
      </c>
      <c r="G161" s="3" t="s">
        <v>382</v>
      </c>
      <c r="H161" s="20" t="s">
        <v>939</v>
      </c>
      <c r="I161" s="21">
        <v>50</v>
      </c>
      <c r="J161" s="10" t="s">
        <v>383</v>
      </c>
      <c r="K161" s="21">
        <v>50</v>
      </c>
      <c r="L161" s="21" t="s">
        <v>383</v>
      </c>
      <c r="M161" s="21">
        <v>25</v>
      </c>
      <c r="N161" s="10" t="s">
        <v>383</v>
      </c>
      <c r="O161" s="52">
        <v>4736</v>
      </c>
      <c r="P161" s="52">
        <v>4736</v>
      </c>
      <c r="Q161" s="52">
        <v>4736</v>
      </c>
      <c r="R161" s="10" t="s">
        <v>1830</v>
      </c>
      <c r="S161" s="10" t="s">
        <v>1830</v>
      </c>
      <c r="T161" s="10" t="s">
        <v>1830</v>
      </c>
      <c r="U161" s="22">
        <v>1</v>
      </c>
      <c r="V161" s="22">
        <v>1</v>
      </c>
      <c r="W161" s="22">
        <v>1</v>
      </c>
      <c r="X161" s="22" t="s">
        <v>57</v>
      </c>
      <c r="Y161" s="22" t="s">
        <v>57</v>
      </c>
      <c r="Z161" s="22" t="s">
        <v>32</v>
      </c>
      <c r="AC161" s="11" t="s">
        <v>1861</v>
      </c>
      <c r="AD161">
        <v>24</v>
      </c>
    </row>
    <row r="162" spans="1:30" x14ac:dyDescent="0.25">
      <c r="A162" s="52">
        <v>4737</v>
      </c>
      <c r="B162" s="52">
        <v>4737</v>
      </c>
      <c r="C162" s="52">
        <v>4737</v>
      </c>
      <c r="D162" t="s">
        <v>384</v>
      </c>
      <c r="E162" t="s">
        <v>384</v>
      </c>
      <c r="F162" t="s">
        <v>940</v>
      </c>
      <c r="G162" s="3" t="s">
        <v>385</v>
      </c>
      <c r="H162" s="20" t="s">
        <v>941</v>
      </c>
      <c r="I162" s="21">
        <v>75</v>
      </c>
      <c r="J162" s="10" t="s">
        <v>383</v>
      </c>
      <c r="K162" s="21">
        <v>75</v>
      </c>
      <c r="L162" s="21" t="s">
        <v>383</v>
      </c>
      <c r="M162" s="21">
        <v>35</v>
      </c>
      <c r="N162" s="10" t="s">
        <v>383</v>
      </c>
      <c r="O162" s="52">
        <v>4737</v>
      </c>
      <c r="P162" s="52">
        <v>4737</v>
      </c>
      <c r="Q162" s="52">
        <v>4737</v>
      </c>
      <c r="R162" s="10" t="s">
        <v>1830</v>
      </c>
      <c r="S162" s="10" t="s">
        <v>1830</v>
      </c>
      <c r="T162" s="10" t="s">
        <v>1830</v>
      </c>
      <c r="U162" s="22">
        <v>1</v>
      </c>
      <c r="V162" s="22">
        <v>1</v>
      </c>
      <c r="W162" s="22">
        <v>1</v>
      </c>
      <c r="X162" s="22" t="s">
        <v>57</v>
      </c>
      <c r="Y162" s="22" t="s">
        <v>57</v>
      </c>
      <c r="Z162" s="22" t="s">
        <v>32</v>
      </c>
      <c r="AC162" s="11" t="s">
        <v>1861</v>
      </c>
      <c r="AD162">
        <v>24</v>
      </c>
    </row>
    <row r="163" spans="1:30" x14ac:dyDescent="0.25">
      <c r="A163" s="52">
        <v>4738</v>
      </c>
      <c r="B163" s="52">
        <v>4738</v>
      </c>
      <c r="C163" s="52">
        <v>4738</v>
      </c>
      <c r="D163" t="s">
        <v>386</v>
      </c>
      <c r="E163" t="s">
        <v>386</v>
      </c>
      <c r="F163" t="s">
        <v>942</v>
      </c>
      <c r="G163" s="3" t="s">
        <v>387</v>
      </c>
      <c r="H163" s="20" t="s">
        <v>943</v>
      </c>
      <c r="I163" s="21">
        <v>100</v>
      </c>
      <c r="J163" s="10" t="s">
        <v>383</v>
      </c>
      <c r="K163" s="21">
        <v>100</v>
      </c>
      <c r="L163" s="21" t="s">
        <v>383</v>
      </c>
      <c r="M163" s="21">
        <v>50</v>
      </c>
      <c r="N163" s="10" t="s">
        <v>383</v>
      </c>
      <c r="O163" s="52">
        <v>4738</v>
      </c>
      <c r="P163" s="52">
        <v>4738</v>
      </c>
      <c r="Q163" s="52">
        <v>4738</v>
      </c>
      <c r="R163" s="10" t="s">
        <v>1830</v>
      </c>
      <c r="S163" s="10" t="s">
        <v>1830</v>
      </c>
      <c r="T163" s="10" t="s">
        <v>1830</v>
      </c>
      <c r="U163" s="22">
        <v>1</v>
      </c>
      <c r="V163" s="22">
        <v>1</v>
      </c>
      <c r="W163" s="22">
        <v>1</v>
      </c>
      <c r="X163" s="22" t="s">
        <v>57</v>
      </c>
      <c r="Y163" s="22" t="s">
        <v>57</v>
      </c>
      <c r="Z163" s="22" t="s">
        <v>32</v>
      </c>
      <c r="AC163" s="11" t="s">
        <v>1861</v>
      </c>
      <c r="AD163">
        <v>24</v>
      </c>
    </row>
    <row r="164" spans="1:30" x14ac:dyDescent="0.25">
      <c r="A164" s="52">
        <v>4739</v>
      </c>
      <c r="B164" s="52">
        <v>4739</v>
      </c>
      <c r="C164" s="52">
        <v>4739</v>
      </c>
      <c r="D164" t="s">
        <v>388</v>
      </c>
      <c r="E164" t="s">
        <v>388</v>
      </c>
      <c r="F164" t="s">
        <v>944</v>
      </c>
      <c r="G164" s="3" t="s">
        <v>389</v>
      </c>
      <c r="H164" s="20" t="s">
        <v>945</v>
      </c>
      <c r="I164" s="21">
        <v>125</v>
      </c>
      <c r="J164" s="10" t="s">
        <v>383</v>
      </c>
      <c r="K164" s="21">
        <v>125</v>
      </c>
      <c r="L164" s="21" t="s">
        <v>383</v>
      </c>
      <c r="M164" s="21">
        <v>60</v>
      </c>
      <c r="N164" s="10" t="s">
        <v>383</v>
      </c>
      <c r="O164" s="52">
        <v>4739</v>
      </c>
      <c r="P164" s="52">
        <v>4739</v>
      </c>
      <c r="Q164" s="52">
        <v>4739</v>
      </c>
      <c r="R164" s="10" t="s">
        <v>1830</v>
      </c>
      <c r="S164" s="10" t="s">
        <v>1830</v>
      </c>
      <c r="T164" s="10" t="s">
        <v>1830</v>
      </c>
      <c r="U164" s="22">
        <v>1</v>
      </c>
      <c r="V164" s="22">
        <v>1</v>
      </c>
      <c r="W164" s="22">
        <v>1</v>
      </c>
      <c r="X164" s="22" t="s">
        <v>57</v>
      </c>
      <c r="Y164" s="22" t="s">
        <v>57</v>
      </c>
      <c r="Z164" s="22" t="s">
        <v>32</v>
      </c>
      <c r="AC164" s="11" t="s">
        <v>1861</v>
      </c>
      <c r="AD164">
        <v>24</v>
      </c>
    </row>
    <row r="165" spans="1:30" x14ac:dyDescent="0.25">
      <c r="A165" s="52">
        <v>4740</v>
      </c>
      <c r="B165" s="52">
        <v>4740</v>
      </c>
      <c r="C165" s="52">
        <v>4740</v>
      </c>
      <c r="D165" t="s">
        <v>390</v>
      </c>
      <c r="E165" t="s">
        <v>390</v>
      </c>
      <c r="F165" t="s">
        <v>946</v>
      </c>
      <c r="G165" s="3" t="s">
        <v>391</v>
      </c>
      <c r="H165" s="20" t="s">
        <v>947</v>
      </c>
      <c r="I165" s="21">
        <v>50</v>
      </c>
      <c r="J165" s="10" t="s">
        <v>383</v>
      </c>
      <c r="K165" s="21">
        <v>50</v>
      </c>
      <c r="L165" s="21" t="s">
        <v>383</v>
      </c>
      <c r="M165" s="21">
        <v>25</v>
      </c>
      <c r="N165" s="10" t="s">
        <v>383</v>
      </c>
      <c r="O165" s="52">
        <v>4740</v>
      </c>
      <c r="P165" s="52">
        <v>4740</v>
      </c>
      <c r="Q165" s="52">
        <v>4740</v>
      </c>
      <c r="R165" s="10" t="s">
        <v>1830</v>
      </c>
      <c r="S165" s="10" t="s">
        <v>1830</v>
      </c>
      <c r="T165" s="10" t="s">
        <v>1830</v>
      </c>
      <c r="U165" s="22">
        <v>1</v>
      </c>
      <c r="V165" s="22">
        <v>1</v>
      </c>
      <c r="W165" s="22">
        <v>1</v>
      </c>
      <c r="X165" s="22" t="s">
        <v>57</v>
      </c>
      <c r="Y165" s="22" t="s">
        <v>57</v>
      </c>
      <c r="Z165" s="22" t="s">
        <v>32</v>
      </c>
      <c r="AC165" s="11" t="s">
        <v>1861</v>
      </c>
      <c r="AD165">
        <v>24</v>
      </c>
    </row>
    <row r="166" spans="1:30" x14ac:dyDescent="0.25">
      <c r="A166" s="52">
        <v>4741</v>
      </c>
      <c r="B166" s="52">
        <v>4741</v>
      </c>
      <c r="C166" s="52">
        <v>4741</v>
      </c>
      <c r="D166" t="s">
        <v>392</v>
      </c>
      <c r="E166" t="s">
        <v>392</v>
      </c>
      <c r="F166" t="s">
        <v>948</v>
      </c>
      <c r="G166" s="3" t="s">
        <v>393</v>
      </c>
      <c r="H166" s="20" t="s">
        <v>949</v>
      </c>
      <c r="I166" s="21">
        <v>75</v>
      </c>
      <c r="J166" s="10" t="s">
        <v>383</v>
      </c>
      <c r="K166" s="21">
        <v>75</v>
      </c>
      <c r="L166" s="9" t="s">
        <v>383</v>
      </c>
      <c r="M166" s="21">
        <v>35</v>
      </c>
      <c r="N166" s="10" t="s">
        <v>383</v>
      </c>
      <c r="O166" s="52">
        <v>4741</v>
      </c>
      <c r="P166" s="52">
        <v>4741</v>
      </c>
      <c r="Q166" s="52">
        <v>4741</v>
      </c>
      <c r="R166" s="10" t="s">
        <v>1830</v>
      </c>
      <c r="S166" s="10" t="s">
        <v>1830</v>
      </c>
      <c r="T166" s="10" t="s">
        <v>1830</v>
      </c>
      <c r="U166" s="22">
        <v>1</v>
      </c>
      <c r="V166" s="22">
        <v>1</v>
      </c>
      <c r="W166" s="22">
        <v>1</v>
      </c>
      <c r="X166" s="22" t="s">
        <v>57</v>
      </c>
      <c r="Y166" s="22" t="s">
        <v>57</v>
      </c>
      <c r="Z166" s="22" t="s">
        <v>32</v>
      </c>
      <c r="AC166" s="11" t="s">
        <v>1861</v>
      </c>
      <c r="AD166">
        <v>24</v>
      </c>
    </row>
    <row r="167" spans="1:30" x14ac:dyDescent="0.25">
      <c r="A167" s="52">
        <v>4742</v>
      </c>
      <c r="B167" s="52">
        <v>4742</v>
      </c>
      <c r="C167" s="52">
        <v>4742</v>
      </c>
      <c r="D167" t="s">
        <v>394</v>
      </c>
      <c r="E167" t="s">
        <v>394</v>
      </c>
      <c r="F167" t="s">
        <v>950</v>
      </c>
      <c r="G167" s="3" t="s">
        <v>395</v>
      </c>
      <c r="H167" s="20" t="s">
        <v>951</v>
      </c>
      <c r="I167" s="21">
        <v>100</v>
      </c>
      <c r="J167" s="10" t="s">
        <v>383</v>
      </c>
      <c r="K167" s="21">
        <v>100</v>
      </c>
      <c r="L167" s="9" t="s">
        <v>383</v>
      </c>
      <c r="M167" s="21">
        <v>50</v>
      </c>
      <c r="N167" s="10" t="s">
        <v>383</v>
      </c>
      <c r="O167" s="52">
        <v>4742</v>
      </c>
      <c r="P167" s="52">
        <v>4742</v>
      </c>
      <c r="Q167" s="52">
        <v>4742</v>
      </c>
      <c r="R167" s="10" t="s">
        <v>1830</v>
      </c>
      <c r="S167" s="9" t="s">
        <v>1830</v>
      </c>
      <c r="T167" s="10" t="s">
        <v>1830</v>
      </c>
      <c r="U167" s="22">
        <v>1</v>
      </c>
      <c r="V167" s="22">
        <v>1</v>
      </c>
      <c r="W167" s="22">
        <v>1</v>
      </c>
      <c r="X167" s="22" t="s">
        <v>57</v>
      </c>
      <c r="Y167" s="22" t="s">
        <v>57</v>
      </c>
      <c r="Z167" s="22" t="s">
        <v>32</v>
      </c>
      <c r="AC167" s="11" t="s">
        <v>1861</v>
      </c>
      <c r="AD167">
        <v>24</v>
      </c>
    </row>
    <row r="168" spans="1:30" x14ac:dyDescent="0.25">
      <c r="A168" s="52">
        <v>4743</v>
      </c>
      <c r="B168" s="52">
        <v>4743</v>
      </c>
      <c r="C168" s="52">
        <v>4743</v>
      </c>
      <c r="D168" t="s">
        <v>396</v>
      </c>
      <c r="E168" t="s">
        <v>396</v>
      </c>
      <c r="F168" t="s">
        <v>952</v>
      </c>
      <c r="G168" s="3" t="s">
        <v>397</v>
      </c>
      <c r="H168" s="20" t="s">
        <v>953</v>
      </c>
      <c r="I168" s="21">
        <v>125</v>
      </c>
      <c r="J168" s="10" t="s">
        <v>383</v>
      </c>
      <c r="K168" s="21">
        <v>125</v>
      </c>
      <c r="L168" s="9" t="s">
        <v>383</v>
      </c>
      <c r="M168" s="21">
        <v>60</v>
      </c>
      <c r="N168" s="10" t="s">
        <v>383</v>
      </c>
      <c r="O168" s="52">
        <v>4743</v>
      </c>
      <c r="P168" s="52">
        <v>4743</v>
      </c>
      <c r="Q168" s="52">
        <v>4743</v>
      </c>
      <c r="R168" s="10" t="s">
        <v>1830</v>
      </c>
      <c r="S168" s="10" t="s">
        <v>1830</v>
      </c>
      <c r="T168" s="10" t="s">
        <v>1830</v>
      </c>
      <c r="U168" s="22">
        <v>1</v>
      </c>
      <c r="V168" s="22">
        <v>1</v>
      </c>
      <c r="W168" s="22">
        <v>1</v>
      </c>
      <c r="X168" s="22" t="s">
        <v>57</v>
      </c>
      <c r="Y168" s="22" t="s">
        <v>57</v>
      </c>
      <c r="Z168" s="22" t="s">
        <v>32</v>
      </c>
      <c r="AC168" s="11" t="s">
        <v>1861</v>
      </c>
      <c r="AD168">
        <v>24</v>
      </c>
    </row>
    <row r="169" spans="1:30" x14ac:dyDescent="0.25">
      <c r="A169" s="52">
        <v>4744</v>
      </c>
      <c r="B169" s="52">
        <v>4744</v>
      </c>
      <c r="C169" s="52">
        <v>4744</v>
      </c>
      <c r="D169" t="s">
        <v>398</v>
      </c>
      <c r="E169" t="s">
        <v>398</v>
      </c>
      <c r="F169" t="s">
        <v>954</v>
      </c>
      <c r="G169" s="3" t="s">
        <v>399</v>
      </c>
      <c r="H169" s="20" t="s">
        <v>955</v>
      </c>
      <c r="I169" s="21">
        <v>50</v>
      </c>
      <c r="J169" s="10" t="s">
        <v>383</v>
      </c>
      <c r="K169" s="21">
        <v>50</v>
      </c>
      <c r="L169" s="9" t="s">
        <v>383</v>
      </c>
      <c r="M169" s="21">
        <v>25</v>
      </c>
      <c r="N169" s="10" t="s">
        <v>383</v>
      </c>
      <c r="O169" s="52">
        <v>4744</v>
      </c>
      <c r="P169" s="52">
        <v>4744</v>
      </c>
      <c r="Q169" s="52">
        <v>4744</v>
      </c>
      <c r="R169" s="10" t="s">
        <v>1830</v>
      </c>
      <c r="S169" s="10" t="s">
        <v>1830</v>
      </c>
      <c r="T169" s="10" t="s">
        <v>1830</v>
      </c>
      <c r="U169" s="22">
        <v>1</v>
      </c>
      <c r="V169" s="22">
        <v>1</v>
      </c>
      <c r="W169" s="22">
        <v>1</v>
      </c>
      <c r="X169" s="22" t="s">
        <v>57</v>
      </c>
      <c r="Y169" s="22" t="s">
        <v>57</v>
      </c>
      <c r="Z169" s="22" t="s">
        <v>32</v>
      </c>
      <c r="AC169" s="11" t="s">
        <v>1861</v>
      </c>
      <c r="AD169">
        <v>24</v>
      </c>
    </row>
    <row r="170" spans="1:30" x14ac:dyDescent="0.25">
      <c r="A170" s="52">
        <v>4745</v>
      </c>
      <c r="B170" s="52">
        <v>4745</v>
      </c>
      <c r="C170" s="52">
        <v>4745</v>
      </c>
      <c r="D170" t="s">
        <v>400</v>
      </c>
      <c r="E170" t="s">
        <v>400</v>
      </c>
      <c r="F170" t="s">
        <v>956</v>
      </c>
      <c r="G170" s="3" t="s">
        <v>401</v>
      </c>
      <c r="H170" s="20" t="s">
        <v>957</v>
      </c>
      <c r="I170" s="21">
        <v>75</v>
      </c>
      <c r="J170" s="10" t="s">
        <v>383</v>
      </c>
      <c r="K170" s="21">
        <v>75</v>
      </c>
      <c r="L170" s="9" t="s">
        <v>383</v>
      </c>
      <c r="M170" s="21">
        <v>35</v>
      </c>
      <c r="N170" s="10" t="s">
        <v>383</v>
      </c>
      <c r="O170" s="52">
        <v>4745</v>
      </c>
      <c r="P170" s="52">
        <v>4745</v>
      </c>
      <c r="Q170" s="52">
        <v>4745</v>
      </c>
      <c r="R170" s="10" t="s">
        <v>1830</v>
      </c>
      <c r="S170" s="10" t="s">
        <v>1830</v>
      </c>
      <c r="T170" s="10" t="s">
        <v>1830</v>
      </c>
      <c r="U170" s="22">
        <v>1</v>
      </c>
      <c r="V170" s="22">
        <v>1</v>
      </c>
      <c r="W170" s="22">
        <v>1</v>
      </c>
      <c r="X170" s="22" t="s">
        <v>57</v>
      </c>
      <c r="Y170" s="22" t="s">
        <v>57</v>
      </c>
      <c r="Z170" s="22" t="s">
        <v>32</v>
      </c>
      <c r="AC170" s="11" t="s">
        <v>1861</v>
      </c>
      <c r="AD170">
        <v>24</v>
      </c>
    </row>
    <row r="171" spans="1:30" x14ac:dyDescent="0.25">
      <c r="A171" s="52">
        <v>4746</v>
      </c>
      <c r="B171" s="52">
        <v>4746</v>
      </c>
      <c r="C171" s="52">
        <v>4746</v>
      </c>
      <c r="D171" t="s">
        <v>402</v>
      </c>
      <c r="E171" t="s">
        <v>402</v>
      </c>
      <c r="F171" t="s">
        <v>958</v>
      </c>
      <c r="G171" s="3" t="s">
        <v>403</v>
      </c>
      <c r="H171" s="20" t="s">
        <v>959</v>
      </c>
      <c r="I171" s="21">
        <v>100</v>
      </c>
      <c r="J171" s="10" t="s">
        <v>383</v>
      </c>
      <c r="K171" s="21">
        <v>100</v>
      </c>
      <c r="L171" s="9" t="s">
        <v>383</v>
      </c>
      <c r="M171" s="21">
        <v>50</v>
      </c>
      <c r="N171" s="10" t="s">
        <v>383</v>
      </c>
      <c r="O171" s="52">
        <v>4746</v>
      </c>
      <c r="P171" s="52">
        <v>4746</v>
      </c>
      <c r="Q171" s="52">
        <v>4746</v>
      </c>
      <c r="R171" s="10" t="s">
        <v>1830</v>
      </c>
      <c r="S171" s="10" t="s">
        <v>1830</v>
      </c>
      <c r="T171" s="10" t="s">
        <v>1830</v>
      </c>
      <c r="U171" s="22">
        <v>1</v>
      </c>
      <c r="V171" s="22">
        <v>1</v>
      </c>
      <c r="W171" s="22">
        <v>1</v>
      </c>
      <c r="X171" s="22" t="s">
        <v>57</v>
      </c>
      <c r="Y171" s="22" t="s">
        <v>57</v>
      </c>
      <c r="Z171" s="22" t="s">
        <v>32</v>
      </c>
      <c r="AC171" s="11" t="s">
        <v>1861</v>
      </c>
      <c r="AD171">
        <v>24</v>
      </c>
    </row>
    <row r="172" spans="1:30" x14ac:dyDescent="0.25">
      <c r="A172" s="52">
        <v>4747</v>
      </c>
      <c r="B172" s="52">
        <v>4747</v>
      </c>
      <c r="C172" s="52">
        <v>4747</v>
      </c>
      <c r="D172" t="s">
        <v>404</v>
      </c>
      <c r="E172" t="s">
        <v>404</v>
      </c>
      <c r="F172" t="s">
        <v>960</v>
      </c>
      <c r="G172" s="3" t="s">
        <v>405</v>
      </c>
      <c r="H172" s="20" t="s">
        <v>961</v>
      </c>
      <c r="I172" s="21">
        <v>125</v>
      </c>
      <c r="J172" s="10" t="s">
        <v>383</v>
      </c>
      <c r="K172" s="21">
        <v>125</v>
      </c>
      <c r="L172" s="9" t="s">
        <v>383</v>
      </c>
      <c r="M172" s="21">
        <v>60</v>
      </c>
      <c r="N172" s="10" t="s">
        <v>383</v>
      </c>
      <c r="O172" s="52">
        <v>4747</v>
      </c>
      <c r="P172" s="52">
        <v>4747</v>
      </c>
      <c r="Q172" s="52">
        <v>4747</v>
      </c>
      <c r="R172" s="10" t="s">
        <v>1830</v>
      </c>
      <c r="S172" s="10" t="s">
        <v>1830</v>
      </c>
      <c r="T172" s="10" t="s">
        <v>1830</v>
      </c>
      <c r="U172" s="22">
        <v>1</v>
      </c>
      <c r="V172" s="22">
        <v>1</v>
      </c>
      <c r="W172" s="22">
        <v>1</v>
      </c>
      <c r="X172" s="22" t="s">
        <v>57</v>
      </c>
      <c r="Y172" s="22" t="s">
        <v>57</v>
      </c>
      <c r="Z172" s="22" t="s">
        <v>32</v>
      </c>
      <c r="AC172" s="11" t="s">
        <v>1861</v>
      </c>
      <c r="AD172">
        <v>24</v>
      </c>
    </row>
    <row r="173" spans="1:30" x14ac:dyDescent="0.25">
      <c r="A173" s="52">
        <v>4368</v>
      </c>
      <c r="B173" s="52">
        <v>4368</v>
      </c>
      <c r="C173" s="52">
        <v>4368</v>
      </c>
      <c r="D173" t="s">
        <v>14</v>
      </c>
      <c r="E173" t="s">
        <v>14</v>
      </c>
      <c r="F173" t="s">
        <v>962</v>
      </c>
      <c r="G173" s="3" t="s">
        <v>406</v>
      </c>
      <c r="H173" s="20" t="s">
        <v>963</v>
      </c>
      <c r="I173" s="21" t="s">
        <v>1831</v>
      </c>
      <c r="J173" s="10" t="s">
        <v>407</v>
      </c>
      <c r="K173" s="21" t="s">
        <v>1831</v>
      </c>
      <c r="L173" s="9" t="s">
        <v>407</v>
      </c>
      <c r="M173" s="21" t="s">
        <v>1832</v>
      </c>
      <c r="N173" s="10" t="s">
        <v>407</v>
      </c>
      <c r="O173" s="52">
        <v>4368</v>
      </c>
      <c r="P173" s="52">
        <v>4368</v>
      </c>
      <c r="Q173" s="52">
        <v>4368</v>
      </c>
      <c r="R173" s="10" t="s">
        <v>1830</v>
      </c>
      <c r="S173" s="10" t="s">
        <v>1830</v>
      </c>
      <c r="T173" s="10" t="s">
        <v>1830</v>
      </c>
      <c r="U173" s="22">
        <v>1</v>
      </c>
      <c r="V173" s="22">
        <v>1</v>
      </c>
      <c r="W173" s="22">
        <v>1</v>
      </c>
      <c r="X173" s="22" t="s">
        <v>32</v>
      </c>
      <c r="Y173" s="22" t="s">
        <v>32</v>
      </c>
      <c r="Z173" s="22" t="s">
        <v>32</v>
      </c>
      <c r="AA173" s="50" t="s">
        <v>408</v>
      </c>
      <c r="AB173" s="50" t="s">
        <v>24</v>
      </c>
      <c r="AC173" s="11" t="s">
        <v>1861</v>
      </c>
      <c r="AD173">
        <v>25</v>
      </c>
    </row>
    <row r="174" spans="1:30" x14ac:dyDescent="0.25">
      <c r="A174" s="52">
        <v>4369</v>
      </c>
      <c r="B174" s="52">
        <v>4369</v>
      </c>
      <c r="C174" s="52">
        <v>4369</v>
      </c>
      <c r="D174" t="s">
        <v>409</v>
      </c>
      <c r="E174" t="s">
        <v>409</v>
      </c>
      <c r="F174" t="s">
        <v>964</v>
      </c>
      <c r="G174" s="3" t="s">
        <v>410</v>
      </c>
      <c r="H174" s="20" t="s">
        <v>965</v>
      </c>
      <c r="I174" s="21" t="s">
        <v>1831</v>
      </c>
      <c r="J174" s="10" t="s">
        <v>407</v>
      </c>
      <c r="K174" s="21" t="s">
        <v>1831</v>
      </c>
      <c r="L174" s="9" t="s">
        <v>407</v>
      </c>
      <c r="M174" s="21" t="s">
        <v>1832</v>
      </c>
      <c r="N174" s="10" t="s">
        <v>407</v>
      </c>
      <c r="O174" s="52">
        <v>4369</v>
      </c>
      <c r="P174" s="52">
        <v>4369</v>
      </c>
      <c r="Q174" s="52">
        <v>4369</v>
      </c>
      <c r="R174" s="10" t="s">
        <v>1830</v>
      </c>
      <c r="S174" s="10" t="s">
        <v>1830</v>
      </c>
      <c r="T174" s="10" t="s">
        <v>1830</v>
      </c>
      <c r="U174" s="22">
        <v>1</v>
      </c>
      <c r="V174" s="22">
        <v>1</v>
      </c>
      <c r="W174" s="22">
        <v>1</v>
      </c>
      <c r="X174" s="22" t="s">
        <v>32</v>
      </c>
      <c r="Y174" s="22" t="s">
        <v>32</v>
      </c>
      <c r="Z174" s="22" t="s">
        <v>32</v>
      </c>
      <c r="AA174" s="50" t="s">
        <v>408</v>
      </c>
      <c r="AB174" s="50" t="s">
        <v>24</v>
      </c>
      <c r="AC174" s="11" t="s">
        <v>1861</v>
      </c>
      <c r="AD174">
        <v>25</v>
      </c>
    </row>
    <row r="175" spans="1:30" x14ac:dyDescent="0.25">
      <c r="A175" s="52">
        <v>4370</v>
      </c>
      <c r="B175" s="52">
        <v>4370</v>
      </c>
      <c r="C175" s="52">
        <v>4370</v>
      </c>
      <c r="D175" t="s">
        <v>411</v>
      </c>
      <c r="E175" t="s">
        <v>411</v>
      </c>
      <c r="F175" t="s">
        <v>966</v>
      </c>
      <c r="G175" s="3" t="s">
        <v>412</v>
      </c>
      <c r="H175" s="20" t="s">
        <v>967</v>
      </c>
      <c r="I175" s="21" t="s">
        <v>1831</v>
      </c>
      <c r="J175" s="10" t="s">
        <v>407</v>
      </c>
      <c r="K175" s="21" t="s">
        <v>1831</v>
      </c>
      <c r="L175" s="9" t="s">
        <v>407</v>
      </c>
      <c r="M175" s="21" t="s">
        <v>1832</v>
      </c>
      <c r="N175" s="10" t="s">
        <v>407</v>
      </c>
      <c r="O175" s="52">
        <v>4370</v>
      </c>
      <c r="P175" s="52">
        <v>4370</v>
      </c>
      <c r="Q175" s="52">
        <v>4370</v>
      </c>
      <c r="R175" s="10" t="s">
        <v>1830</v>
      </c>
      <c r="S175" s="10" t="s">
        <v>1830</v>
      </c>
      <c r="T175" s="10" t="s">
        <v>1830</v>
      </c>
      <c r="U175" s="22">
        <v>1</v>
      </c>
      <c r="V175" s="22">
        <v>1</v>
      </c>
      <c r="W175" s="22">
        <v>1</v>
      </c>
      <c r="X175" s="22" t="s">
        <v>32</v>
      </c>
      <c r="Y175" s="22" t="s">
        <v>32</v>
      </c>
      <c r="Z175" s="22" t="s">
        <v>32</v>
      </c>
      <c r="AA175" s="50" t="s">
        <v>408</v>
      </c>
      <c r="AB175" s="50" t="s">
        <v>24</v>
      </c>
      <c r="AC175" s="11" t="s">
        <v>1861</v>
      </c>
      <c r="AD175">
        <v>25</v>
      </c>
    </row>
    <row r="176" spans="1:30" x14ac:dyDescent="0.25">
      <c r="A176" s="52">
        <v>4371</v>
      </c>
      <c r="B176" s="52">
        <v>4371</v>
      </c>
      <c r="C176" s="52">
        <v>4371</v>
      </c>
      <c r="D176" t="s">
        <v>413</v>
      </c>
      <c r="E176" t="s">
        <v>413</v>
      </c>
      <c r="F176" t="s">
        <v>968</v>
      </c>
      <c r="G176" s="3" t="s">
        <v>414</v>
      </c>
      <c r="H176" s="20" t="s">
        <v>969</v>
      </c>
      <c r="I176" s="21" t="s">
        <v>1831</v>
      </c>
      <c r="J176" s="10" t="s">
        <v>407</v>
      </c>
      <c r="K176" s="21" t="s">
        <v>1831</v>
      </c>
      <c r="L176" s="9" t="s">
        <v>407</v>
      </c>
      <c r="M176" s="21" t="s">
        <v>1832</v>
      </c>
      <c r="N176" s="9" t="s">
        <v>407</v>
      </c>
      <c r="O176" s="52">
        <v>4371</v>
      </c>
      <c r="P176" s="52">
        <v>4371</v>
      </c>
      <c r="Q176" s="52">
        <v>4371</v>
      </c>
      <c r="R176" s="10" t="s">
        <v>1830</v>
      </c>
      <c r="S176" s="10" t="s">
        <v>1830</v>
      </c>
      <c r="T176" s="9" t="s">
        <v>1830</v>
      </c>
      <c r="U176" s="22">
        <v>1</v>
      </c>
      <c r="V176" s="22">
        <v>1</v>
      </c>
      <c r="W176" s="22">
        <v>1</v>
      </c>
      <c r="X176" s="22" t="s">
        <v>32</v>
      </c>
      <c r="Y176" s="22" t="s">
        <v>32</v>
      </c>
      <c r="Z176" s="22" t="s">
        <v>32</v>
      </c>
      <c r="AA176" s="50" t="s">
        <v>408</v>
      </c>
      <c r="AB176" s="50" t="s">
        <v>24</v>
      </c>
      <c r="AC176" s="11" t="s">
        <v>1861</v>
      </c>
      <c r="AD176">
        <v>25</v>
      </c>
    </row>
    <row r="177" spans="1:30" x14ac:dyDescent="0.25">
      <c r="A177" s="52">
        <v>3909</v>
      </c>
      <c r="B177" s="52">
        <v>3909</v>
      </c>
      <c r="C177" s="52">
        <v>3909</v>
      </c>
      <c r="D177" t="s">
        <v>415</v>
      </c>
      <c r="E177" t="s">
        <v>415</v>
      </c>
      <c r="F177" t="s">
        <v>970</v>
      </c>
      <c r="G177" s="3" t="s">
        <v>416</v>
      </c>
      <c r="H177" s="20" t="s">
        <v>971</v>
      </c>
      <c r="I177" s="21" t="s">
        <v>1833</v>
      </c>
      <c r="J177" s="10" t="s">
        <v>407</v>
      </c>
      <c r="K177" s="21" t="s">
        <v>1833</v>
      </c>
      <c r="L177" s="9" t="s">
        <v>407</v>
      </c>
      <c r="M177" s="21" t="s">
        <v>1834</v>
      </c>
      <c r="N177" s="9" t="s">
        <v>407</v>
      </c>
      <c r="O177" s="52">
        <v>3909</v>
      </c>
      <c r="P177" s="52">
        <v>3909</v>
      </c>
      <c r="Q177" s="52">
        <v>3909</v>
      </c>
      <c r="R177" s="10" t="s">
        <v>1830</v>
      </c>
      <c r="S177" s="10" t="s">
        <v>1830</v>
      </c>
      <c r="T177" s="9" t="s">
        <v>1830</v>
      </c>
      <c r="U177" s="22">
        <v>1</v>
      </c>
      <c r="V177" s="22">
        <v>1</v>
      </c>
      <c r="W177" s="22">
        <v>1</v>
      </c>
      <c r="X177" s="22" t="s">
        <v>32</v>
      </c>
      <c r="Y177" s="22" t="s">
        <v>32</v>
      </c>
      <c r="Z177" s="22" t="s">
        <v>32</v>
      </c>
      <c r="AA177" s="50" t="s">
        <v>408</v>
      </c>
      <c r="AB177" s="50" t="s">
        <v>28</v>
      </c>
      <c r="AC177" s="11" t="s">
        <v>1861</v>
      </c>
      <c r="AD177">
        <v>26</v>
      </c>
    </row>
    <row r="178" spans="1:30" x14ac:dyDescent="0.25">
      <c r="A178" s="52">
        <v>4712</v>
      </c>
      <c r="B178" s="52">
        <v>4712</v>
      </c>
      <c r="C178" s="52">
        <v>4712</v>
      </c>
      <c r="D178" t="s">
        <v>417</v>
      </c>
      <c r="E178" t="s">
        <v>417</v>
      </c>
      <c r="F178" t="s">
        <v>972</v>
      </c>
      <c r="G178" s="3" t="s">
        <v>418</v>
      </c>
      <c r="H178" s="20" t="s">
        <v>973</v>
      </c>
      <c r="I178" s="21" t="s">
        <v>1835</v>
      </c>
      <c r="J178" s="10" t="s">
        <v>407</v>
      </c>
      <c r="K178" s="21" t="s">
        <v>1835</v>
      </c>
      <c r="L178" s="9" t="s">
        <v>407</v>
      </c>
      <c r="M178" s="21" t="s">
        <v>1836</v>
      </c>
      <c r="N178" s="9" t="s">
        <v>407</v>
      </c>
      <c r="O178" s="52">
        <v>4712</v>
      </c>
      <c r="P178" s="52">
        <v>4712</v>
      </c>
      <c r="Q178" s="52">
        <v>4712</v>
      </c>
      <c r="R178" s="10" t="s">
        <v>1830</v>
      </c>
      <c r="S178" s="10" t="s">
        <v>1830</v>
      </c>
      <c r="T178" s="9" t="s">
        <v>1830</v>
      </c>
      <c r="U178" s="22">
        <v>1</v>
      </c>
      <c r="V178" s="22">
        <v>1</v>
      </c>
      <c r="W178" s="22">
        <v>1</v>
      </c>
      <c r="X178" s="22" t="s">
        <v>32</v>
      </c>
      <c r="Y178" s="22" t="s">
        <v>32</v>
      </c>
      <c r="Z178" s="22" t="s">
        <v>32</v>
      </c>
      <c r="AA178" s="50" t="s">
        <v>408</v>
      </c>
      <c r="AB178" s="50" t="s">
        <v>419</v>
      </c>
      <c r="AC178" s="11" t="s">
        <v>1861</v>
      </c>
      <c r="AD178">
        <v>27</v>
      </c>
    </row>
    <row r="179" spans="1:30" x14ac:dyDescent="0.25">
      <c r="A179" s="52">
        <v>4713</v>
      </c>
      <c r="B179" s="52">
        <v>4713</v>
      </c>
      <c r="C179" s="52">
        <v>4713</v>
      </c>
      <c r="D179" t="s">
        <v>420</v>
      </c>
      <c r="E179" t="s">
        <v>420</v>
      </c>
      <c r="F179" t="s">
        <v>974</v>
      </c>
      <c r="G179" s="3" t="s">
        <v>421</v>
      </c>
      <c r="H179" s="20" t="s">
        <v>975</v>
      </c>
      <c r="I179" s="21" t="s">
        <v>1835</v>
      </c>
      <c r="J179" s="10" t="s">
        <v>407</v>
      </c>
      <c r="K179" s="21" t="s">
        <v>1835</v>
      </c>
      <c r="L179" s="9" t="s">
        <v>407</v>
      </c>
      <c r="M179" s="21" t="s">
        <v>1836</v>
      </c>
      <c r="N179" s="9" t="s">
        <v>407</v>
      </c>
      <c r="O179" s="52">
        <v>4713</v>
      </c>
      <c r="P179" s="52">
        <v>4713</v>
      </c>
      <c r="Q179" s="52">
        <v>4713</v>
      </c>
      <c r="R179" s="10" t="s">
        <v>1830</v>
      </c>
      <c r="S179" s="10" t="s">
        <v>1830</v>
      </c>
      <c r="T179" s="9" t="s">
        <v>1830</v>
      </c>
      <c r="U179" s="22">
        <v>1</v>
      </c>
      <c r="V179" s="22">
        <v>1</v>
      </c>
      <c r="W179" s="22">
        <v>1</v>
      </c>
      <c r="X179" s="22" t="s">
        <v>32</v>
      </c>
      <c r="Y179" s="22" t="s">
        <v>32</v>
      </c>
      <c r="Z179" s="22" t="s">
        <v>32</v>
      </c>
      <c r="AA179" s="50" t="s">
        <v>408</v>
      </c>
      <c r="AB179" s="50" t="s">
        <v>419</v>
      </c>
      <c r="AC179" s="11" t="s">
        <v>1861</v>
      </c>
      <c r="AD179">
        <v>27</v>
      </c>
    </row>
    <row r="180" spans="1:30" x14ac:dyDescent="0.25">
      <c r="A180" s="52">
        <v>4714</v>
      </c>
      <c r="B180" s="52">
        <v>4714</v>
      </c>
      <c r="C180" s="52">
        <v>4714</v>
      </c>
      <c r="D180" t="s">
        <v>422</v>
      </c>
      <c r="E180" t="s">
        <v>422</v>
      </c>
      <c r="F180" t="s">
        <v>976</v>
      </c>
      <c r="G180" s="3" t="s">
        <v>423</v>
      </c>
      <c r="H180" s="20" t="s">
        <v>977</v>
      </c>
      <c r="I180" s="21" t="s">
        <v>1835</v>
      </c>
      <c r="J180" s="10" t="s">
        <v>407</v>
      </c>
      <c r="K180" s="21" t="s">
        <v>1835</v>
      </c>
      <c r="L180" s="9" t="s">
        <v>407</v>
      </c>
      <c r="M180" s="21" t="s">
        <v>1836</v>
      </c>
      <c r="N180" s="9" t="s">
        <v>407</v>
      </c>
      <c r="O180" s="52">
        <v>4714</v>
      </c>
      <c r="P180" s="52">
        <v>4714</v>
      </c>
      <c r="Q180" s="52">
        <v>4714</v>
      </c>
      <c r="R180" s="10" t="s">
        <v>1830</v>
      </c>
      <c r="S180" s="10" t="s">
        <v>1830</v>
      </c>
      <c r="T180" s="9" t="s">
        <v>1830</v>
      </c>
      <c r="U180" s="22">
        <v>1</v>
      </c>
      <c r="V180" s="22">
        <v>1</v>
      </c>
      <c r="W180" s="22">
        <v>1</v>
      </c>
      <c r="X180" s="22" t="s">
        <v>32</v>
      </c>
      <c r="Y180" s="22" t="s">
        <v>32</v>
      </c>
      <c r="Z180" s="22" t="s">
        <v>32</v>
      </c>
      <c r="AA180" s="50" t="s">
        <v>408</v>
      </c>
      <c r="AB180" s="50" t="s">
        <v>419</v>
      </c>
      <c r="AC180" s="11" t="s">
        <v>1861</v>
      </c>
      <c r="AD180">
        <v>27</v>
      </c>
    </row>
    <row r="181" spans="1:30" x14ac:dyDescent="0.25">
      <c r="A181" s="52">
        <v>4715</v>
      </c>
      <c r="B181" s="52">
        <v>4715</v>
      </c>
      <c r="C181" s="52">
        <v>4715</v>
      </c>
      <c r="D181" t="s">
        <v>424</v>
      </c>
      <c r="E181" t="s">
        <v>424</v>
      </c>
      <c r="F181" t="s">
        <v>978</v>
      </c>
      <c r="G181" s="3" t="s">
        <v>425</v>
      </c>
      <c r="H181" s="20" t="s">
        <v>979</v>
      </c>
      <c r="I181" s="21" t="s">
        <v>1835</v>
      </c>
      <c r="J181" s="10" t="s">
        <v>407</v>
      </c>
      <c r="K181" s="21" t="s">
        <v>1835</v>
      </c>
      <c r="L181" s="9" t="s">
        <v>407</v>
      </c>
      <c r="M181" s="21" t="s">
        <v>1836</v>
      </c>
      <c r="N181" s="9" t="s">
        <v>407</v>
      </c>
      <c r="O181" s="52">
        <v>4715</v>
      </c>
      <c r="P181" s="52">
        <v>4715</v>
      </c>
      <c r="Q181" s="52">
        <v>4715</v>
      </c>
      <c r="R181" s="10" t="s">
        <v>1830</v>
      </c>
      <c r="S181" s="10" t="s">
        <v>1830</v>
      </c>
      <c r="T181" s="9" t="s">
        <v>1830</v>
      </c>
      <c r="U181" s="22">
        <v>1</v>
      </c>
      <c r="V181" s="22">
        <v>1</v>
      </c>
      <c r="W181" s="22">
        <v>1</v>
      </c>
      <c r="X181" s="22" t="s">
        <v>32</v>
      </c>
      <c r="Y181" s="22" t="s">
        <v>32</v>
      </c>
      <c r="Z181" s="22" t="s">
        <v>32</v>
      </c>
      <c r="AA181" s="50" t="s">
        <v>408</v>
      </c>
      <c r="AB181" s="50" t="s">
        <v>419</v>
      </c>
      <c r="AC181" s="11" t="s">
        <v>1861</v>
      </c>
      <c r="AD181">
        <v>27</v>
      </c>
    </row>
    <row r="182" spans="1:30" x14ac:dyDescent="0.25">
      <c r="A182" s="52">
        <v>4716</v>
      </c>
      <c r="B182" s="52">
        <v>4716</v>
      </c>
      <c r="C182" s="52">
        <v>4716</v>
      </c>
      <c r="D182" t="s">
        <v>426</v>
      </c>
      <c r="E182" t="s">
        <v>426</v>
      </c>
      <c r="F182" t="s">
        <v>980</v>
      </c>
      <c r="G182" s="3" t="s">
        <v>427</v>
      </c>
      <c r="H182" s="20" t="s">
        <v>981</v>
      </c>
      <c r="I182" s="21" t="s">
        <v>1835</v>
      </c>
      <c r="J182" s="10" t="s">
        <v>407</v>
      </c>
      <c r="K182" s="21" t="s">
        <v>1835</v>
      </c>
      <c r="L182" s="9" t="s">
        <v>407</v>
      </c>
      <c r="M182" s="21" t="s">
        <v>1836</v>
      </c>
      <c r="N182" s="9" t="s">
        <v>407</v>
      </c>
      <c r="O182" s="52">
        <v>4716</v>
      </c>
      <c r="P182" s="52">
        <v>4716</v>
      </c>
      <c r="Q182" s="52">
        <v>4716</v>
      </c>
      <c r="R182" s="10" t="s">
        <v>1830</v>
      </c>
      <c r="S182" s="10" t="s">
        <v>1830</v>
      </c>
      <c r="T182" s="9" t="s">
        <v>1830</v>
      </c>
      <c r="U182" s="22">
        <v>1</v>
      </c>
      <c r="V182" s="22">
        <v>1</v>
      </c>
      <c r="W182" s="22">
        <v>1</v>
      </c>
      <c r="X182" s="22" t="s">
        <v>32</v>
      </c>
      <c r="Y182" s="22" t="s">
        <v>32</v>
      </c>
      <c r="Z182" s="22" t="s">
        <v>32</v>
      </c>
      <c r="AA182" s="50" t="s">
        <v>408</v>
      </c>
      <c r="AB182" s="50" t="s">
        <v>419</v>
      </c>
      <c r="AC182" s="11" t="s">
        <v>1861</v>
      </c>
      <c r="AD182">
        <v>28</v>
      </c>
    </row>
    <row r="183" spans="1:30" x14ac:dyDescent="0.25">
      <c r="A183" s="52">
        <v>4717</v>
      </c>
      <c r="B183" s="52">
        <v>4717</v>
      </c>
      <c r="C183" s="52">
        <v>4717</v>
      </c>
      <c r="D183" t="s">
        <v>428</v>
      </c>
      <c r="E183" t="s">
        <v>428</v>
      </c>
      <c r="F183" t="s">
        <v>982</v>
      </c>
      <c r="G183" s="3" t="s">
        <v>429</v>
      </c>
      <c r="H183" s="20" t="s">
        <v>983</v>
      </c>
      <c r="I183" s="21" t="s">
        <v>1835</v>
      </c>
      <c r="J183" s="10" t="s">
        <v>407</v>
      </c>
      <c r="K183" s="21" t="s">
        <v>1835</v>
      </c>
      <c r="L183" s="9" t="s">
        <v>407</v>
      </c>
      <c r="M183" s="21" t="s">
        <v>1836</v>
      </c>
      <c r="N183" s="9" t="s">
        <v>407</v>
      </c>
      <c r="O183" s="52">
        <v>4717</v>
      </c>
      <c r="P183" s="52">
        <v>4717</v>
      </c>
      <c r="Q183" s="52">
        <v>4717</v>
      </c>
      <c r="R183" s="10" t="s">
        <v>1830</v>
      </c>
      <c r="S183" s="10" t="s">
        <v>1830</v>
      </c>
      <c r="T183" s="9" t="s">
        <v>1830</v>
      </c>
      <c r="U183" s="22">
        <v>1</v>
      </c>
      <c r="V183" s="22">
        <v>1</v>
      </c>
      <c r="W183" s="22">
        <v>1</v>
      </c>
      <c r="X183" s="22" t="s">
        <v>32</v>
      </c>
      <c r="Y183" s="22" t="s">
        <v>32</v>
      </c>
      <c r="Z183" s="22" t="s">
        <v>32</v>
      </c>
      <c r="AA183" s="50" t="s">
        <v>408</v>
      </c>
      <c r="AB183" s="50" t="s">
        <v>419</v>
      </c>
      <c r="AC183" s="11" t="s">
        <v>1861</v>
      </c>
      <c r="AD183">
        <v>28</v>
      </c>
    </row>
    <row r="184" spans="1:30" x14ac:dyDescent="0.25">
      <c r="A184" s="52">
        <v>4718</v>
      </c>
      <c r="B184" s="52">
        <v>4718</v>
      </c>
      <c r="C184" s="52">
        <v>4718</v>
      </c>
      <c r="D184" t="s">
        <v>430</v>
      </c>
      <c r="E184" t="s">
        <v>430</v>
      </c>
      <c r="F184" t="s">
        <v>984</v>
      </c>
      <c r="G184" s="3" t="s">
        <v>431</v>
      </c>
      <c r="H184" s="20" t="s">
        <v>985</v>
      </c>
      <c r="I184" s="21" t="s">
        <v>1835</v>
      </c>
      <c r="J184" s="10" t="s">
        <v>407</v>
      </c>
      <c r="K184" s="21" t="s">
        <v>1835</v>
      </c>
      <c r="L184" s="9" t="s">
        <v>407</v>
      </c>
      <c r="M184" s="21" t="s">
        <v>1836</v>
      </c>
      <c r="N184" s="9" t="s">
        <v>407</v>
      </c>
      <c r="O184" s="52">
        <v>4718</v>
      </c>
      <c r="P184" s="52">
        <v>4718</v>
      </c>
      <c r="Q184" s="52">
        <v>4718</v>
      </c>
      <c r="R184" s="10" t="s">
        <v>1830</v>
      </c>
      <c r="S184" s="10" t="s">
        <v>1830</v>
      </c>
      <c r="T184" s="9" t="s">
        <v>1830</v>
      </c>
      <c r="U184" s="22">
        <v>1</v>
      </c>
      <c r="V184" s="22">
        <v>1</v>
      </c>
      <c r="W184" s="22">
        <v>1</v>
      </c>
      <c r="X184" s="22" t="s">
        <v>32</v>
      </c>
      <c r="Y184" s="22" t="s">
        <v>32</v>
      </c>
      <c r="Z184" s="22" t="s">
        <v>32</v>
      </c>
      <c r="AA184" s="50" t="s">
        <v>408</v>
      </c>
      <c r="AB184" s="50" t="s">
        <v>419</v>
      </c>
      <c r="AC184" s="11" t="s">
        <v>1861</v>
      </c>
      <c r="AD184">
        <v>28</v>
      </c>
    </row>
    <row r="185" spans="1:30" x14ac:dyDescent="0.25">
      <c r="A185" s="52">
        <v>4719</v>
      </c>
      <c r="B185" s="52">
        <v>4719</v>
      </c>
      <c r="C185" s="52">
        <v>4719</v>
      </c>
      <c r="D185" t="s">
        <v>432</v>
      </c>
      <c r="E185" t="s">
        <v>432</v>
      </c>
      <c r="F185" t="s">
        <v>986</v>
      </c>
      <c r="G185" s="3" t="s">
        <v>433</v>
      </c>
      <c r="H185" s="20" t="s">
        <v>987</v>
      </c>
      <c r="I185" s="21" t="s">
        <v>1835</v>
      </c>
      <c r="J185" s="10" t="s">
        <v>407</v>
      </c>
      <c r="K185" s="21" t="s">
        <v>1835</v>
      </c>
      <c r="L185" s="9" t="s">
        <v>407</v>
      </c>
      <c r="M185" s="21" t="s">
        <v>1836</v>
      </c>
      <c r="N185" s="9" t="s">
        <v>407</v>
      </c>
      <c r="O185" s="52">
        <v>4719</v>
      </c>
      <c r="P185" s="52">
        <v>4719</v>
      </c>
      <c r="Q185" s="52">
        <v>4719</v>
      </c>
      <c r="R185" s="10" t="s">
        <v>1830</v>
      </c>
      <c r="S185" s="10" t="s">
        <v>1830</v>
      </c>
      <c r="T185" s="9" t="s">
        <v>1830</v>
      </c>
      <c r="U185" s="22">
        <v>1</v>
      </c>
      <c r="V185" s="22">
        <v>1</v>
      </c>
      <c r="W185" s="22">
        <v>1</v>
      </c>
      <c r="X185" s="22" t="s">
        <v>32</v>
      </c>
      <c r="Y185" s="22" t="s">
        <v>32</v>
      </c>
      <c r="Z185" s="22" t="s">
        <v>32</v>
      </c>
      <c r="AA185" s="50" t="s">
        <v>408</v>
      </c>
      <c r="AB185" s="50" t="s">
        <v>419</v>
      </c>
      <c r="AC185" s="11" t="s">
        <v>1861</v>
      </c>
      <c r="AD185">
        <v>28</v>
      </c>
    </row>
    <row r="186" spans="1:30" x14ac:dyDescent="0.25">
      <c r="A186" s="52">
        <v>4720</v>
      </c>
      <c r="B186" s="52">
        <v>4720</v>
      </c>
      <c r="C186" s="52">
        <v>4720</v>
      </c>
      <c r="D186" t="s">
        <v>434</v>
      </c>
      <c r="E186" t="s">
        <v>434</v>
      </c>
      <c r="F186" t="s">
        <v>988</v>
      </c>
      <c r="G186" s="3" t="s">
        <v>435</v>
      </c>
      <c r="H186" s="20" t="s">
        <v>989</v>
      </c>
      <c r="I186" s="21" t="s">
        <v>1835</v>
      </c>
      <c r="J186" s="10" t="s">
        <v>407</v>
      </c>
      <c r="K186" s="21" t="s">
        <v>1835</v>
      </c>
      <c r="L186" s="9" t="s">
        <v>407</v>
      </c>
      <c r="M186" s="21" t="s">
        <v>1836</v>
      </c>
      <c r="N186" s="9" t="s">
        <v>407</v>
      </c>
      <c r="O186" s="52">
        <v>4720</v>
      </c>
      <c r="P186" s="52">
        <v>4720</v>
      </c>
      <c r="Q186" s="52">
        <v>4720</v>
      </c>
      <c r="R186" s="10" t="s">
        <v>1830</v>
      </c>
      <c r="S186" s="10" t="s">
        <v>1830</v>
      </c>
      <c r="T186" s="9" t="s">
        <v>1830</v>
      </c>
      <c r="U186" s="22">
        <v>1</v>
      </c>
      <c r="V186" s="22">
        <v>1</v>
      </c>
      <c r="W186" s="22">
        <v>1</v>
      </c>
      <c r="X186" s="22" t="s">
        <v>32</v>
      </c>
      <c r="Y186" s="22" t="s">
        <v>32</v>
      </c>
      <c r="Z186" s="22" t="s">
        <v>32</v>
      </c>
      <c r="AA186" s="50" t="s">
        <v>408</v>
      </c>
      <c r="AB186" s="50" t="s">
        <v>419</v>
      </c>
      <c r="AC186" s="11" t="s">
        <v>1861</v>
      </c>
      <c r="AD186">
        <v>28</v>
      </c>
    </row>
    <row r="187" spans="1:30" x14ac:dyDescent="0.25">
      <c r="A187" s="52">
        <v>4726</v>
      </c>
      <c r="B187" s="52">
        <v>4726</v>
      </c>
      <c r="C187" s="52">
        <v>4726</v>
      </c>
      <c r="D187" t="s">
        <v>436</v>
      </c>
      <c r="E187" t="s">
        <v>436</v>
      </c>
      <c r="F187" t="s">
        <v>990</v>
      </c>
      <c r="G187" s="3" t="s">
        <v>437</v>
      </c>
      <c r="H187" s="20" t="s">
        <v>991</v>
      </c>
      <c r="I187" s="21" t="s">
        <v>1835</v>
      </c>
      <c r="J187" s="10" t="s">
        <v>407</v>
      </c>
      <c r="K187" s="21" t="s">
        <v>1835</v>
      </c>
      <c r="L187" s="9" t="s">
        <v>407</v>
      </c>
      <c r="M187" s="21" t="s">
        <v>1836</v>
      </c>
      <c r="N187" s="9" t="s">
        <v>407</v>
      </c>
      <c r="O187" s="52">
        <v>4726</v>
      </c>
      <c r="P187" s="52">
        <v>4726</v>
      </c>
      <c r="Q187" s="52">
        <v>4726</v>
      </c>
      <c r="R187" s="10" t="s">
        <v>1830</v>
      </c>
      <c r="S187" s="10" t="s">
        <v>1830</v>
      </c>
      <c r="T187" s="9" t="s">
        <v>1830</v>
      </c>
      <c r="U187" s="22">
        <v>1</v>
      </c>
      <c r="V187" s="22">
        <v>1</v>
      </c>
      <c r="W187" s="22">
        <v>1</v>
      </c>
      <c r="X187" s="22" t="s">
        <v>32</v>
      </c>
      <c r="Y187" s="22" t="s">
        <v>32</v>
      </c>
      <c r="Z187" s="22" t="s">
        <v>32</v>
      </c>
      <c r="AA187" s="50" t="s">
        <v>408</v>
      </c>
      <c r="AB187" s="50" t="s">
        <v>419</v>
      </c>
      <c r="AC187" s="11" t="s">
        <v>1861</v>
      </c>
      <c r="AD187">
        <v>28</v>
      </c>
    </row>
    <row r="188" spans="1:30" x14ac:dyDescent="0.25">
      <c r="A188" s="52">
        <v>4727</v>
      </c>
      <c r="B188" s="52">
        <v>4727</v>
      </c>
      <c r="C188" s="52">
        <v>4727</v>
      </c>
      <c r="D188" t="s">
        <v>438</v>
      </c>
      <c r="E188" t="s">
        <v>438</v>
      </c>
      <c r="F188" t="s">
        <v>992</v>
      </c>
      <c r="G188" s="3" t="s">
        <v>439</v>
      </c>
      <c r="H188" s="20" t="s">
        <v>993</v>
      </c>
      <c r="I188" s="21" t="s">
        <v>1835</v>
      </c>
      <c r="J188" s="10" t="s">
        <v>407</v>
      </c>
      <c r="K188" s="21" t="s">
        <v>1835</v>
      </c>
      <c r="L188" s="9" t="s">
        <v>407</v>
      </c>
      <c r="M188" s="21" t="s">
        <v>1836</v>
      </c>
      <c r="N188" s="9" t="s">
        <v>407</v>
      </c>
      <c r="O188" s="52">
        <v>4727</v>
      </c>
      <c r="P188" s="52">
        <v>4727</v>
      </c>
      <c r="Q188" s="52">
        <v>4727</v>
      </c>
      <c r="R188" s="10" t="s">
        <v>1830</v>
      </c>
      <c r="S188" s="9" t="s">
        <v>1830</v>
      </c>
      <c r="T188" s="10" t="s">
        <v>1830</v>
      </c>
      <c r="U188" s="22">
        <v>1</v>
      </c>
      <c r="V188" s="22">
        <v>1</v>
      </c>
      <c r="W188" s="22">
        <v>1</v>
      </c>
      <c r="X188" s="22" t="s">
        <v>32</v>
      </c>
      <c r="Y188" s="22" t="s">
        <v>32</v>
      </c>
      <c r="Z188" s="22" t="s">
        <v>32</v>
      </c>
      <c r="AA188" s="50" t="s">
        <v>408</v>
      </c>
      <c r="AB188" s="50" t="s">
        <v>419</v>
      </c>
      <c r="AC188" s="11" t="s">
        <v>1861</v>
      </c>
      <c r="AD188">
        <v>28</v>
      </c>
    </row>
    <row r="189" spans="1:30" x14ac:dyDescent="0.25">
      <c r="A189" s="52">
        <v>4728</v>
      </c>
      <c r="B189" s="52">
        <v>4728</v>
      </c>
      <c r="C189" s="52">
        <v>4728</v>
      </c>
      <c r="D189" t="s">
        <v>440</v>
      </c>
      <c r="E189" t="s">
        <v>440</v>
      </c>
      <c r="F189" t="s">
        <v>994</v>
      </c>
      <c r="G189" s="3" t="s">
        <v>441</v>
      </c>
      <c r="H189" s="20" t="s">
        <v>995</v>
      </c>
      <c r="I189" s="21" t="s">
        <v>1835</v>
      </c>
      <c r="J189" s="10" t="s">
        <v>407</v>
      </c>
      <c r="K189" s="21" t="s">
        <v>1835</v>
      </c>
      <c r="L189" s="9" t="s">
        <v>407</v>
      </c>
      <c r="M189" s="21" t="s">
        <v>1836</v>
      </c>
      <c r="N189" s="9" t="s">
        <v>407</v>
      </c>
      <c r="O189" s="52">
        <v>4728</v>
      </c>
      <c r="P189" s="52">
        <v>4728</v>
      </c>
      <c r="Q189" s="52">
        <v>4728</v>
      </c>
      <c r="R189" s="10" t="s">
        <v>1830</v>
      </c>
      <c r="S189" s="9" t="s">
        <v>1830</v>
      </c>
      <c r="T189" s="10" t="s">
        <v>1830</v>
      </c>
      <c r="U189" s="22">
        <v>1</v>
      </c>
      <c r="V189" s="22">
        <v>1</v>
      </c>
      <c r="W189" s="22">
        <v>1</v>
      </c>
      <c r="X189" s="22" t="s">
        <v>32</v>
      </c>
      <c r="Y189" s="22" t="s">
        <v>32</v>
      </c>
      <c r="Z189" s="22" t="s">
        <v>32</v>
      </c>
      <c r="AA189" s="50" t="s">
        <v>408</v>
      </c>
      <c r="AB189" s="50" t="s">
        <v>419</v>
      </c>
      <c r="AC189" s="11" t="s">
        <v>1861</v>
      </c>
      <c r="AD189">
        <v>28</v>
      </c>
    </row>
    <row r="190" spans="1:30" x14ac:dyDescent="0.25">
      <c r="A190" s="52">
        <v>4729</v>
      </c>
      <c r="B190" s="52">
        <v>4729</v>
      </c>
      <c r="C190" s="52">
        <v>4729</v>
      </c>
      <c r="D190" t="s">
        <v>442</v>
      </c>
      <c r="E190" t="s">
        <v>442</v>
      </c>
      <c r="F190" t="s">
        <v>996</v>
      </c>
      <c r="G190" s="3" t="s">
        <v>443</v>
      </c>
      <c r="H190" s="20" t="s">
        <v>997</v>
      </c>
      <c r="I190" s="21" t="s">
        <v>1835</v>
      </c>
      <c r="J190" s="10" t="s">
        <v>407</v>
      </c>
      <c r="K190" s="21" t="s">
        <v>1835</v>
      </c>
      <c r="L190" s="9" t="s">
        <v>407</v>
      </c>
      <c r="M190" s="21" t="s">
        <v>1836</v>
      </c>
      <c r="N190" s="9" t="s">
        <v>407</v>
      </c>
      <c r="O190" s="52">
        <v>4729</v>
      </c>
      <c r="P190" s="52">
        <v>4729</v>
      </c>
      <c r="Q190" s="52">
        <v>4729</v>
      </c>
      <c r="R190" s="10" t="s">
        <v>1830</v>
      </c>
      <c r="S190" s="9" t="s">
        <v>1830</v>
      </c>
      <c r="T190" s="10" t="s">
        <v>1830</v>
      </c>
      <c r="U190" s="22">
        <v>1</v>
      </c>
      <c r="V190" s="22">
        <v>1</v>
      </c>
      <c r="W190" s="22">
        <v>1</v>
      </c>
      <c r="X190" s="22" t="s">
        <v>32</v>
      </c>
      <c r="Y190" s="22" t="s">
        <v>32</v>
      </c>
      <c r="Z190" s="22" t="s">
        <v>32</v>
      </c>
      <c r="AA190" s="50" t="s">
        <v>408</v>
      </c>
      <c r="AB190" s="50" t="s">
        <v>419</v>
      </c>
      <c r="AC190" s="11" t="s">
        <v>1861</v>
      </c>
      <c r="AD190">
        <v>28</v>
      </c>
    </row>
    <row r="191" spans="1:30" x14ac:dyDescent="0.25">
      <c r="A191" s="52">
        <v>4730</v>
      </c>
      <c r="B191" s="52">
        <v>4730</v>
      </c>
      <c r="C191" s="52">
        <v>4730</v>
      </c>
      <c r="D191" t="s">
        <v>444</v>
      </c>
      <c r="E191" t="s">
        <v>444</v>
      </c>
      <c r="F191" t="s">
        <v>998</v>
      </c>
      <c r="G191" s="3" t="s">
        <v>445</v>
      </c>
      <c r="H191" s="20" t="s">
        <v>999</v>
      </c>
      <c r="I191" s="21" t="s">
        <v>1835</v>
      </c>
      <c r="J191" s="10" t="s">
        <v>407</v>
      </c>
      <c r="K191" s="21" t="s">
        <v>1835</v>
      </c>
      <c r="L191" s="9" t="s">
        <v>407</v>
      </c>
      <c r="M191" s="21" t="s">
        <v>1836</v>
      </c>
      <c r="N191" s="9" t="s">
        <v>407</v>
      </c>
      <c r="O191" s="52">
        <v>4730</v>
      </c>
      <c r="P191" s="52">
        <v>4730</v>
      </c>
      <c r="Q191" s="52">
        <v>4730</v>
      </c>
      <c r="R191" s="10" t="s">
        <v>1830</v>
      </c>
      <c r="S191" s="9" t="s">
        <v>1830</v>
      </c>
      <c r="T191" s="10" t="s">
        <v>1830</v>
      </c>
      <c r="U191" s="22">
        <v>1</v>
      </c>
      <c r="V191" s="22">
        <v>1</v>
      </c>
      <c r="W191" s="22">
        <v>1</v>
      </c>
      <c r="X191" s="22" t="s">
        <v>32</v>
      </c>
      <c r="Y191" s="22" t="s">
        <v>32</v>
      </c>
      <c r="Z191" s="22" t="s">
        <v>32</v>
      </c>
      <c r="AA191" s="50" t="s">
        <v>408</v>
      </c>
      <c r="AB191" s="50" t="s">
        <v>419</v>
      </c>
      <c r="AC191" s="11" t="s">
        <v>1861</v>
      </c>
      <c r="AD191">
        <v>28</v>
      </c>
    </row>
    <row r="192" spans="1:30" x14ac:dyDescent="0.25">
      <c r="A192" s="52">
        <v>4721</v>
      </c>
      <c r="B192" s="52">
        <v>4721</v>
      </c>
      <c r="C192" s="52">
        <v>4721</v>
      </c>
      <c r="D192" t="s">
        <v>446</v>
      </c>
      <c r="E192" t="s">
        <v>446</v>
      </c>
      <c r="F192" t="s">
        <v>1000</v>
      </c>
      <c r="G192" s="3" t="s">
        <v>447</v>
      </c>
      <c r="H192" s="20" t="s">
        <v>1001</v>
      </c>
      <c r="I192" s="21" t="s">
        <v>1835</v>
      </c>
      <c r="J192" s="10" t="s">
        <v>407</v>
      </c>
      <c r="K192" s="21" t="s">
        <v>1835</v>
      </c>
      <c r="L192" s="9" t="s">
        <v>407</v>
      </c>
      <c r="M192" s="21" t="s">
        <v>1836</v>
      </c>
      <c r="N192" s="9" t="s">
        <v>407</v>
      </c>
      <c r="O192" s="52">
        <v>4721</v>
      </c>
      <c r="P192" s="52">
        <v>4721</v>
      </c>
      <c r="Q192" s="52">
        <v>4721</v>
      </c>
      <c r="R192" s="10" t="s">
        <v>1830</v>
      </c>
      <c r="S192" s="9" t="s">
        <v>1830</v>
      </c>
      <c r="T192" s="10" t="s">
        <v>1830</v>
      </c>
      <c r="U192" s="22">
        <v>1</v>
      </c>
      <c r="V192" s="22">
        <v>1</v>
      </c>
      <c r="W192" s="22">
        <v>1</v>
      </c>
      <c r="X192" s="22" t="s">
        <v>32</v>
      </c>
      <c r="Y192" s="22" t="s">
        <v>32</v>
      </c>
      <c r="Z192" s="22" t="s">
        <v>32</v>
      </c>
      <c r="AA192" s="50" t="s">
        <v>408</v>
      </c>
      <c r="AB192" s="50" t="s">
        <v>419</v>
      </c>
      <c r="AC192" s="11" t="s">
        <v>1861</v>
      </c>
      <c r="AD192">
        <v>28</v>
      </c>
    </row>
    <row r="193" spans="1:30" x14ac:dyDescent="0.25">
      <c r="A193" s="52">
        <v>4722</v>
      </c>
      <c r="B193" s="52">
        <v>4722</v>
      </c>
      <c r="C193" s="52">
        <v>4722</v>
      </c>
      <c r="D193" t="s">
        <v>448</v>
      </c>
      <c r="E193" t="s">
        <v>448</v>
      </c>
      <c r="F193" t="s">
        <v>1002</v>
      </c>
      <c r="G193" s="3" t="s">
        <v>449</v>
      </c>
      <c r="H193" s="20" t="s">
        <v>1003</v>
      </c>
      <c r="I193" s="21" t="s">
        <v>1835</v>
      </c>
      <c r="J193" s="10" t="s">
        <v>407</v>
      </c>
      <c r="K193" s="21" t="s">
        <v>1835</v>
      </c>
      <c r="L193" s="9" t="s">
        <v>407</v>
      </c>
      <c r="M193" s="21" t="s">
        <v>1836</v>
      </c>
      <c r="N193" s="9" t="s">
        <v>407</v>
      </c>
      <c r="O193" s="52">
        <v>4722</v>
      </c>
      <c r="P193" s="52">
        <v>4722</v>
      </c>
      <c r="Q193" s="52">
        <v>4722</v>
      </c>
      <c r="R193" s="10" t="s">
        <v>1830</v>
      </c>
      <c r="S193" s="9" t="s">
        <v>1830</v>
      </c>
      <c r="T193" s="10" t="s">
        <v>1830</v>
      </c>
      <c r="U193" s="22">
        <v>1</v>
      </c>
      <c r="V193" s="22">
        <v>1</v>
      </c>
      <c r="W193" s="22">
        <v>1</v>
      </c>
      <c r="X193" s="22" t="s">
        <v>32</v>
      </c>
      <c r="Y193" s="22" t="s">
        <v>32</v>
      </c>
      <c r="Z193" s="22" t="s">
        <v>32</v>
      </c>
      <c r="AA193" s="50" t="s">
        <v>408</v>
      </c>
      <c r="AB193" s="50" t="s">
        <v>419</v>
      </c>
      <c r="AC193" s="11" t="s">
        <v>1861</v>
      </c>
      <c r="AD193">
        <v>28</v>
      </c>
    </row>
    <row r="194" spans="1:30" x14ac:dyDescent="0.25">
      <c r="A194" s="52">
        <v>4723</v>
      </c>
      <c r="B194" s="52">
        <v>4723</v>
      </c>
      <c r="C194" s="52">
        <v>4723</v>
      </c>
      <c r="D194" t="s">
        <v>450</v>
      </c>
      <c r="E194" t="s">
        <v>450</v>
      </c>
      <c r="F194" t="s">
        <v>1004</v>
      </c>
      <c r="G194" s="3" t="s">
        <v>451</v>
      </c>
      <c r="H194" s="20" t="s">
        <v>1005</v>
      </c>
      <c r="I194" s="21" t="s">
        <v>1835</v>
      </c>
      <c r="J194" s="10" t="s">
        <v>407</v>
      </c>
      <c r="K194" s="21" t="s">
        <v>1835</v>
      </c>
      <c r="L194" s="9" t="s">
        <v>407</v>
      </c>
      <c r="M194" s="21" t="s">
        <v>1836</v>
      </c>
      <c r="N194" s="9" t="s">
        <v>407</v>
      </c>
      <c r="O194" s="52">
        <v>4723</v>
      </c>
      <c r="P194" s="52">
        <v>4723</v>
      </c>
      <c r="Q194" s="52">
        <v>4723</v>
      </c>
      <c r="R194" s="10" t="s">
        <v>1830</v>
      </c>
      <c r="S194" s="9" t="s">
        <v>1830</v>
      </c>
      <c r="T194" s="10" t="s">
        <v>1830</v>
      </c>
      <c r="U194" s="22">
        <v>1</v>
      </c>
      <c r="V194" s="22">
        <v>1</v>
      </c>
      <c r="W194" s="22">
        <v>1</v>
      </c>
      <c r="X194" s="22" t="s">
        <v>32</v>
      </c>
      <c r="Y194" s="22" t="s">
        <v>32</v>
      </c>
      <c r="Z194" s="22" t="s">
        <v>32</v>
      </c>
      <c r="AA194" s="50" t="s">
        <v>408</v>
      </c>
      <c r="AB194" s="50" t="s">
        <v>419</v>
      </c>
      <c r="AC194" s="11" t="s">
        <v>1861</v>
      </c>
      <c r="AD194">
        <v>28</v>
      </c>
    </row>
    <row r="195" spans="1:30" x14ac:dyDescent="0.25">
      <c r="A195" s="52">
        <v>4724</v>
      </c>
      <c r="B195" s="52">
        <v>4724</v>
      </c>
      <c r="C195" s="52">
        <v>4724</v>
      </c>
      <c r="D195" t="s">
        <v>452</v>
      </c>
      <c r="E195" t="s">
        <v>452</v>
      </c>
      <c r="F195" t="s">
        <v>1006</v>
      </c>
      <c r="G195" s="3" t="s">
        <v>453</v>
      </c>
      <c r="H195" s="20" t="s">
        <v>1007</v>
      </c>
      <c r="I195" s="21" t="s">
        <v>1835</v>
      </c>
      <c r="J195" s="10" t="s">
        <v>407</v>
      </c>
      <c r="K195" s="21" t="s">
        <v>1835</v>
      </c>
      <c r="L195" s="9" t="s">
        <v>407</v>
      </c>
      <c r="M195" s="21" t="s">
        <v>1836</v>
      </c>
      <c r="N195" s="9" t="s">
        <v>407</v>
      </c>
      <c r="O195" s="52">
        <v>4724</v>
      </c>
      <c r="P195" s="52">
        <v>4724</v>
      </c>
      <c r="Q195" s="52">
        <v>4724</v>
      </c>
      <c r="R195" s="10" t="s">
        <v>1830</v>
      </c>
      <c r="S195" s="9" t="s">
        <v>1830</v>
      </c>
      <c r="T195" s="10" t="s">
        <v>1830</v>
      </c>
      <c r="U195" s="22">
        <v>1</v>
      </c>
      <c r="V195" s="22">
        <v>1</v>
      </c>
      <c r="W195" s="22">
        <v>1</v>
      </c>
      <c r="X195" s="22" t="s">
        <v>32</v>
      </c>
      <c r="Y195" s="22" t="s">
        <v>32</v>
      </c>
      <c r="Z195" s="22" t="s">
        <v>32</v>
      </c>
      <c r="AA195" s="50" t="s">
        <v>408</v>
      </c>
      <c r="AB195" s="50" t="s">
        <v>419</v>
      </c>
      <c r="AC195" s="11" t="s">
        <v>1861</v>
      </c>
      <c r="AD195">
        <v>28</v>
      </c>
    </row>
    <row r="196" spans="1:30" x14ac:dyDescent="0.25">
      <c r="A196" s="52">
        <v>4725</v>
      </c>
      <c r="B196" s="52">
        <v>4725</v>
      </c>
      <c r="C196" s="52">
        <v>4725</v>
      </c>
      <c r="D196" t="s">
        <v>454</v>
      </c>
      <c r="E196" t="s">
        <v>454</v>
      </c>
      <c r="F196" t="s">
        <v>1008</v>
      </c>
      <c r="G196" s="3" t="s">
        <v>455</v>
      </c>
      <c r="H196" s="20" t="s">
        <v>1009</v>
      </c>
      <c r="I196" s="21" t="s">
        <v>1835</v>
      </c>
      <c r="J196" s="10" t="s">
        <v>407</v>
      </c>
      <c r="K196" s="21" t="s">
        <v>1835</v>
      </c>
      <c r="L196" s="9" t="s">
        <v>407</v>
      </c>
      <c r="M196" s="21" t="s">
        <v>1836</v>
      </c>
      <c r="N196" s="9" t="s">
        <v>407</v>
      </c>
      <c r="O196" s="52">
        <v>4725</v>
      </c>
      <c r="P196" s="52">
        <v>4725</v>
      </c>
      <c r="Q196" s="52">
        <v>4725</v>
      </c>
      <c r="R196" s="10" t="s">
        <v>1830</v>
      </c>
      <c r="S196" s="10" t="s">
        <v>1830</v>
      </c>
      <c r="T196" s="9" t="s">
        <v>1830</v>
      </c>
      <c r="U196" s="22">
        <v>1</v>
      </c>
      <c r="V196" s="22">
        <v>1</v>
      </c>
      <c r="W196" s="22">
        <v>1</v>
      </c>
      <c r="X196" s="22" t="s">
        <v>32</v>
      </c>
      <c r="Y196" s="22" t="s">
        <v>32</v>
      </c>
      <c r="Z196" s="22" t="s">
        <v>32</v>
      </c>
      <c r="AA196" s="50" t="s">
        <v>408</v>
      </c>
      <c r="AB196" s="50" t="s">
        <v>419</v>
      </c>
      <c r="AC196" s="11" t="s">
        <v>1861</v>
      </c>
      <c r="AD196">
        <v>28</v>
      </c>
    </row>
    <row r="197" spans="1:30" x14ac:dyDescent="0.25">
      <c r="A197" s="52">
        <v>4731</v>
      </c>
      <c r="B197" s="52">
        <v>4731</v>
      </c>
      <c r="C197" s="52">
        <v>4731</v>
      </c>
      <c r="D197" t="s">
        <v>456</v>
      </c>
      <c r="E197" t="s">
        <v>456</v>
      </c>
      <c r="F197" t="s">
        <v>1010</v>
      </c>
      <c r="G197" s="3" t="s">
        <v>457</v>
      </c>
      <c r="H197" s="20" t="s">
        <v>1011</v>
      </c>
      <c r="I197" s="21" t="s">
        <v>1835</v>
      </c>
      <c r="J197" s="10" t="s">
        <v>407</v>
      </c>
      <c r="K197" s="21" t="s">
        <v>1835</v>
      </c>
      <c r="L197" s="9" t="s">
        <v>407</v>
      </c>
      <c r="M197" s="21" t="s">
        <v>1836</v>
      </c>
      <c r="N197" s="9" t="s">
        <v>407</v>
      </c>
      <c r="O197" s="52">
        <v>4731</v>
      </c>
      <c r="P197" s="52">
        <v>4731</v>
      </c>
      <c r="Q197" s="52">
        <v>4731</v>
      </c>
      <c r="R197" s="10" t="s">
        <v>1830</v>
      </c>
      <c r="S197" s="10" t="s">
        <v>1830</v>
      </c>
      <c r="T197" s="9" t="s">
        <v>1830</v>
      </c>
      <c r="U197" s="22">
        <v>1</v>
      </c>
      <c r="V197" s="22">
        <v>1</v>
      </c>
      <c r="W197" s="22">
        <v>1</v>
      </c>
      <c r="X197" s="22" t="s">
        <v>32</v>
      </c>
      <c r="Y197" s="22" t="s">
        <v>32</v>
      </c>
      <c r="Z197" s="22" t="s">
        <v>32</v>
      </c>
      <c r="AA197" s="50" t="s">
        <v>408</v>
      </c>
      <c r="AB197" s="50" t="s">
        <v>419</v>
      </c>
      <c r="AC197" s="11" t="s">
        <v>1861</v>
      </c>
      <c r="AD197">
        <v>28</v>
      </c>
    </row>
    <row r="198" spans="1:30" x14ac:dyDescent="0.25">
      <c r="A198" s="52">
        <v>4732</v>
      </c>
      <c r="B198" s="52">
        <v>4732</v>
      </c>
      <c r="C198" s="52">
        <v>4732</v>
      </c>
      <c r="D198" t="s">
        <v>458</v>
      </c>
      <c r="E198" t="s">
        <v>458</v>
      </c>
      <c r="F198" t="s">
        <v>1012</v>
      </c>
      <c r="G198" s="3" t="s">
        <v>459</v>
      </c>
      <c r="H198" s="20" t="s">
        <v>1013</v>
      </c>
      <c r="I198" s="21" t="s">
        <v>1835</v>
      </c>
      <c r="J198" s="10" t="s">
        <v>407</v>
      </c>
      <c r="K198" s="21" t="s">
        <v>1835</v>
      </c>
      <c r="L198" s="9" t="s">
        <v>407</v>
      </c>
      <c r="M198" s="21" t="s">
        <v>1836</v>
      </c>
      <c r="N198" s="9" t="s">
        <v>407</v>
      </c>
      <c r="O198" s="52">
        <v>4732</v>
      </c>
      <c r="P198" s="52">
        <v>4732</v>
      </c>
      <c r="Q198" s="52">
        <v>4732</v>
      </c>
      <c r="R198" s="10" t="s">
        <v>1830</v>
      </c>
      <c r="S198" s="9" t="s">
        <v>1830</v>
      </c>
      <c r="T198" s="10" t="s">
        <v>1830</v>
      </c>
      <c r="U198" s="22">
        <v>1</v>
      </c>
      <c r="V198" s="22">
        <v>1</v>
      </c>
      <c r="W198" s="22">
        <v>1</v>
      </c>
      <c r="X198" s="22" t="s">
        <v>32</v>
      </c>
      <c r="Y198" s="22" t="s">
        <v>32</v>
      </c>
      <c r="Z198" s="22" t="s">
        <v>32</v>
      </c>
      <c r="AA198" s="50" t="s">
        <v>408</v>
      </c>
      <c r="AB198" s="50" t="s">
        <v>419</v>
      </c>
      <c r="AC198" s="11" t="s">
        <v>1861</v>
      </c>
      <c r="AD198">
        <v>28</v>
      </c>
    </row>
    <row r="199" spans="1:30" x14ac:dyDescent="0.25">
      <c r="A199" s="52">
        <v>4733</v>
      </c>
      <c r="B199" s="52">
        <v>4733</v>
      </c>
      <c r="C199" s="52">
        <v>4733</v>
      </c>
      <c r="D199" t="s">
        <v>460</v>
      </c>
      <c r="E199" t="s">
        <v>460</v>
      </c>
      <c r="F199" t="s">
        <v>1014</v>
      </c>
      <c r="G199" s="3" t="s">
        <v>461</v>
      </c>
      <c r="H199" s="20" t="s">
        <v>1015</v>
      </c>
      <c r="I199" s="21" t="s">
        <v>1835</v>
      </c>
      <c r="J199" s="10" t="s">
        <v>407</v>
      </c>
      <c r="K199" s="21" t="s">
        <v>1835</v>
      </c>
      <c r="L199" s="9" t="s">
        <v>407</v>
      </c>
      <c r="M199" s="21" t="s">
        <v>1836</v>
      </c>
      <c r="N199" s="9" t="s">
        <v>407</v>
      </c>
      <c r="O199" s="52">
        <v>4733</v>
      </c>
      <c r="P199" s="52">
        <v>4733</v>
      </c>
      <c r="Q199" s="52">
        <v>4733</v>
      </c>
      <c r="R199" s="10" t="s">
        <v>1830</v>
      </c>
      <c r="S199" s="9" t="s">
        <v>1830</v>
      </c>
      <c r="T199" s="10" t="s">
        <v>1830</v>
      </c>
      <c r="U199" s="22">
        <v>1</v>
      </c>
      <c r="V199" s="22">
        <v>1</v>
      </c>
      <c r="W199" s="22">
        <v>1</v>
      </c>
      <c r="X199" s="22" t="s">
        <v>32</v>
      </c>
      <c r="Y199" s="22" t="s">
        <v>32</v>
      </c>
      <c r="Z199" s="22" t="s">
        <v>32</v>
      </c>
      <c r="AA199" s="50" t="s">
        <v>408</v>
      </c>
      <c r="AB199" s="50" t="s">
        <v>419</v>
      </c>
      <c r="AC199" s="11" t="s">
        <v>1861</v>
      </c>
      <c r="AD199">
        <v>28</v>
      </c>
    </row>
    <row r="200" spans="1:30" x14ac:dyDescent="0.25">
      <c r="A200" s="52">
        <v>4734</v>
      </c>
      <c r="B200" s="52">
        <v>4734</v>
      </c>
      <c r="C200" s="52">
        <v>4734</v>
      </c>
      <c r="D200" t="s">
        <v>462</v>
      </c>
      <c r="E200" t="s">
        <v>462</v>
      </c>
      <c r="F200" t="s">
        <v>1016</v>
      </c>
      <c r="G200" s="3" t="s">
        <v>463</v>
      </c>
      <c r="H200" s="20" t="s">
        <v>1017</v>
      </c>
      <c r="I200" s="21" t="s">
        <v>1835</v>
      </c>
      <c r="J200" s="10" t="s">
        <v>407</v>
      </c>
      <c r="K200" s="21" t="s">
        <v>1835</v>
      </c>
      <c r="L200" s="9" t="s">
        <v>407</v>
      </c>
      <c r="M200" s="21" t="s">
        <v>1836</v>
      </c>
      <c r="N200" s="9" t="s">
        <v>407</v>
      </c>
      <c r="O200" s="52">
        <v>4734</v>
      </c>
      <c r="P200" s="52">
        <v>4734</v>
      </c>
      <c r="Q200" s="52">
        <v>4734</v>
      </c>
      <c r="R200" s="10" t="s">
        <v>1830</v>
      </c>
      <c r="S200" s="9" t="s">
        <v>1830</v>
      </c>
      <c r="T200" s="10" t="s">
        <v>1830</v>
      </c>
      <c r="U200" s="22">
        <v>1</v>
      </c>
      <c r="V200" s="22">
        <v>1</v>
      </c>
      <c r="W200" s="22">
        <v>1</v>
      </c>
      <c r="X200" s="22" t="s">
        <v>32</v>
      </c>
      <c r="Y200" s="22" t="s">
        <v>32</v>
      </c>
      <c r="Z200" s="22" t="s">
        <v>32</v>
      </c>
      <c r="AA200" s="50" t="s">
        <v>408</v>
      </c>
      <c r="AB200" s="50" t="s">
        <v>419</v>
      </c>
      <c r="AC200" s="11" t="s">
        <v>1861</v>
      </c>
      <c r="AD200">
        <v>28</v>
      </c>
    </row>
    <row r="201" spans="1:30" x14ac:dyDescent="0.25">
      <c r="A201" s="52">
        <v>4735</v>
      </c>
      <c r="B201" s="52">
        <v>4735</v>
      </c>
      <c r="C201" s="52">
        <v>4735</v>
      </c>
      <c r="D201" t="s">
        <v>464</v>
      </c>
      <c r="E201" t="s">
        <v>464</v>
      </c>
      <c r="F201" t="s">
        <v>1018</v>
      </c>
      <c r="G201" s="3" t="s">
        <v>465</v>
      </c>
      <c r="H201" s="20" t="s">
        <v>1019</v>
      </c>
      <c r="I201" s="21" t="s">
        <v>1835</v>
      </c>
      <c r="J201" s="10" t="s">
        <v>407</v>
      </c>
      <c r="K201" s="21" t="s">
        <v>1835</v>
      </c>
      <c r="L201" s="9" t="s">
        <v>407</v>
      </c>
      <c r="M201" s="21" t="s">
        <v>1836</v>
      </c>
      <c r="N201" s="9" t="s">
        <v>407</v>
      </c>
      <c r="O201" s="52">
        <v>4735</v>
      </c>
      <c r="P201" s="52">
        <v>4735</v>
      </c>
      <c r="Q201" s="52">
        <v>4735</v>
      </c>
      <c r="R201" s="10" t="s">
        <v>1830</v>
      </c>
      <c r="S201" s="9" t="s">
        <v>1830</v>
      </c>
      <c r="T201" s="10" t="s">
        <v>1830</v>
      </c>
      <c r="U201" s="22">
        <v>1</v>
      </c>
      <c r="V201" s="22">
        <v>1</v>
      </c>
      <c r="W201" s="22">
        <v>1</v>
      </c>
      <c r="X201" s="22" t="s">
        <v>32</v>
      </c>
      <c r="Y201" s="22" t="s">
        <v>32</v>
      </c>
      <c r="Z201" s="22" t="s">
        <v>32</v>
      </c>
      <c r="AA201" s="50" t="s">
        <v>408</v>
      </c>
      <c r="AB201" s="50" t="s">
        <v>419</v>
      </c>
      <c r="AC201" s="11" t="s">
        <v>1861</v>
      </c>
      <c r="AD201">
        <v>28</v>
      </c>
    </row>
    <row r="202" spans="1:30" x14ac:dyDescent="0.25">
      <c r="A202" s="52"/>
      <c r="B202" s="52"/>
      <c r="C202" s="52"/>
      <c r="G202" s="3" t="s">
        <v>466</v>
      </c>
      <c r="H202" s="20" t="s">
        <v>466</v>
      </c>
      <c r="I202" s="21"/>
      <c r="K202" s="21"/>
      <c r="L202" s="9"/>
      <c r="M202" s="21"/>
      <c r="N202" s="9"/>
      <c r="S202" s="9"/>
      <c r="U202" s="22"/>
      <c r="V202" s="22"/>
      <c r="W202" s="22"/>
      <c r="X202" s="22"/>
      <c r="Y202" s="22"/>
      <c r="Z202" s="22"/>
      <c r="AC202" s="11" t="s">
        <v>1861</v>
      </c>
    </row>
    <row r="203" spans="1:30" x14ac:dyDescent="0.25">
      <c r="A203" s="52">
        <v>2314</v>
      </c>
      <c r="B203" s="52">
        <v>2314</v>
      </c>
      <c r="C203" s="52">
        <v>2314</v>
      </c>
      <c r="D203" t="s">
        <v>18</v>
      </c>
      <c r="E203" t="s">
        <v>18</v>
      </c>
      <c r="F203" t="s">
        <v>1020</v>
      </c>
      <c r="G203" s="3" t="s">
        <v>467</v>
      </c>
      <c r="H203" s="20" t="s">
        <v>1021</v>
      </c>
      <c r="I203" s="21">
        <v>0.75</v>
      </c>
      <c r="J203" s="10" t="s">
        <v>468</v>
      </c>
      <c r="K203" s="21">
        <v>0.75</v>
      </c>
      <c r="L203" s="9" t="s">
        <v>468</v>
      </c>
      <c r="M203" s="21">
        <v>0.6</v>
      </c>
      <c r="N203" s="9" t="s">
        <v>468</v>
      </c>
      <c r="O203" s="52">
        <v>2314</v>
      </c>
      <c r="P203" s="52">
        <v>2314</v>
      </c>
      <c r="Q203" s="52">
        <v>2314</v>
      </c>
      <c r="R203" s="10" t="s">
        <v>1830</v>
      </c>
      <c r="S203" s="9" t="s">
        <v>1830</v>
      </c>
      <c r="T203" s="10" t="s">
        <v>1830</v>
      </c>
      <c r="U203" s="22">
        <v>1</v>
      </c>
      <c r="V203" s="22">
        <v>1</v>
      </c>
      <c r="W203" s="22">
        <v>1</v>
      </c>
      <c r="X203" s="22" t="s">
        <v>57</v>
      </c>
      <c r="Y203" s="22" t="s">
        <v>32</v>
      </c>
      <c r="Z203" s="22" t="s">
        <v>32</v>
      </c>
      <c r="AA203" s="50" t="s">
        <v>408</v>
      </c>
      <c r="AB203" s="50" t="s">
        <v>29</v>
      </c>
      <c r="AC203" s="11" t="s">
        <v>1861</v>
      </c>
      <c r="AD203">
        <v>32</v>
      </c>
    </row>
    <row r="204" spans="1:30" x14ac:dyDescent="0.25">
      <c r="A204" s="52">
        <v>3066</v>
      </c>
      <c r="B204" s="52">
        <v>3066</v>
      </c>
      <c r="C204" s="52">
        <v>3066</v>
      </c>
      <c r="D204" t="s">
        <v>469</v>
      </c>
      <c r="E204" t="s">
        <v>469</v>
      </c>
      <c r="F204" t="s">
        <v>91</v>
      </c>
      <c r="G204" s="3" t="s">
        <v>470</v>
      </c>
      <c r="H204" s="20" t="s">
        <v>1022</v>
      </c>
      <c r="I204" s="21">
        <v>200</v>
      </c>
      <c r="J204" s="10" t="s">
        <v>471</v>
      </c>
      <c r="K204" s="21">
        <v>200</v>
      </c>
      <c r="L204" s="9" t="s">
        <v>471</v>
      </c>
      <c r="M204" s="21" t="s">
        <v>36</v>
      </c>
      <c r="N204" s="9" t="s">
        <v>471</v>
      </c>
      <c r="O204" s="52">
        <v>3066</v>
      </c>
      <c r="P204" s="52">
        <v>3066</v>
      </c>
      <c r="Q204" s="52">
        <v>3066</v>
      </c>
      <c r="R204" s="10" t="s">
        <v>57</v>
      </c>
      <c r="S204" s="9" t="s">
        <v>57</v>
      </c>
      <c r="T204" s="10" t="s">
        <v>57</v>
      </c>
      <c r="U204" s="22">
        <v>1</v>
      </c>
      <c r="V204" s="22">
        <v>1</v>
      </c>
      <c r="W204" s="22">
        <v>1</v>
      </c>
      <c r="X204" s="22" t="s">
        <v>57</v>
      </c>
      <c r="Y204" s="22" t="s">
        <v>32</v>
      </c>
      <c r="Z204" s="22" t="s">
        <v>32</v>
      </c>
      <c r="AA204" s="50" t="s">
        <v>408</v>
      </c>
      <c r="AB204" s="50" t="s">
        <v>30</v>
      </c>
      <c r="AC204" s="11" t="s">
        <v>1861</v>
      </c>
      <c r="AD204">
        <v>33</v>
      </c>
    </row>
    <row r="205" spans="1:30" x14ac:dyDescent="0.25">
      <c r="A205" s="52">
        <v>3910</v>
      </c>
      <c r="B205" s="52">
        <v>3910</v>
      </c>
      <c r="C205" s="52">
        <v>3910</v>
      </c>
      <c r="D205" t="s">
        <v>472</v>
      </c>
      <c r="E205" t="s">
        <v>472</v>
      </c>
      <c r="F205" t="s">
        <v>91</v>
      </c>
      <c r="G205" s="3" t="s">
        <v>473</v>
      </c>
      <c r="H205" s="20" t="s">
        <v>1023</v>
      </c>
      <c r="I205" s="21">
        <v>25</v>
      </c>
      <c r="J205" s="10" t="s">
        <v>474</v>
      </c>
      <c r="K205" s="21">
        <v>25</v>
      </c>
      <c r="L205" s="9" t="s">
        <v>474</v>
      </c>
      <c r="M205" s="21" t="s">
        <v>36</v>
      </c>
      <c r="N205" s="9" t="s">
        <v>474</v>
      </c>
      <c r="O205" s="52">
        <v>3910</v>
      </c>
      <c r="P205" s="52">
        <v>3910</v>
      </c>
      <c r="Q205" s="52">
        <v>3910</v>
      </c>
      <c r="R205" s="10" t="s">
        <v>57</v>
      </c>
      <c r="S205" s="9" t="s">
        <v>57</v>
      </c>
      <c r="T205" s="10" t="s">
        <v>57</v>
      </c>
      <c r="U205" s="22">
        <v>1</v>
      </c>
      <c r="V205" s="22">
        <v>1</v>
      </c>
      <c r="W205" s="22">
        <v>1</v>
      </c>
      <c r="X205" s="22" t="s">
        <v>57</v>
      </c>
      <c r="Y205" s="22" t="s">
        <v>57</v>
      </c>
      <c r="Z205" s="22" t="s">
        <v>32</v>
      </c>
      <c r="AC205" s="11" t="s">
        <v>1861</v>
      </c>
      <c r="AD205">
        <v>33</v>
      </c>
    </row>
    <row r="206" spans="1:30" x14ac:dyDescent="0.25">
      <c r="A206" s="52">
        <v>3911</v>
      </c>
      <c r="B206" s="52">
        <v>3911</v>
      </c>
      <c r="C206" s="52">
        <v>3911</v>
      </c>
      <c r="D206" t="s">
        <v>475</v>
      </c>
      <c r="E206" t="s">
        <v>475</v>
      </c>
      <c r="F206" t="s">
        <v>91</v>
      </c>
      <c r="G206" s="3" t="s">
        <v>1024</v>
      </c>
      <c r="H206" s="20" t="s">
        <v>476</v>
      </c>
      <c r="I206" s="21">
        <v>25</v>
      </c>
      <c r="J206" s="10" t="s">
        <v>474</v>
      </c>
      <c r="K206" s="21">
        <v>25</v>
      </c>
      <c r="L206" s="10" t="s">
        <v>474</v>
      </c>
      <c r="M206" s="21" t="s">
        <v>36</v>
      </c>
      <c r="N206" s="10" t="s">
        <v>474</v>
      </c>
      <c r="O206" s="52">
        <v>3911</v>
      </c>
      <c r="P206" s="52">
        <v>3911</v>
      </c>
      <c r="Q206" s="52">
        <v>3911</v>
      </c>
      <c r="R206" s="10" t="s">
        <v>57</v>
      </c>
      <c r="S206" s="10" t="s">
        <v>57</v>
      </c>
      <c r="T206" s="10" t="s">
        <v>57</v>
      </c>
      <c r="U206" s="22">
        <v>1</v>
      </c>
      <c r="V206" s="22">
        <v>1</v>
      </c>
      <c r="W206" s="22">
        <v>1</v>
      </c>
      <c r="X206" s="22" t="s">
        <v>57</v>
      </c>
      <c r="Y206" s="22" t="s">
        <v>57</v>
      </c>
      <c r="Z206" s="22" t="s">
        <v>32</v>
      </c>
      <c r="AC206" s="11" t="s">
        <v>1861</v>
      </c>
      <c r="AD206">
        <v>33</v>
      </c>
    </row>
    <row r="207" spans="1:30" x14ac:dyDescent="0.25">
      <c r="A207" s="52">
        <v>3912</v>
      </c>
      <c r="B207" s="52">
        <v>3912</v>
      </c>
      <c r="C207" s="52">
        <v>3912</v>
      </c>
      <c r="D207" t="s">
        <v>477</v>
      </c>
      <c r="E207" t="s">
        <v>477</v>
      </c>
      <c r="F207" t="s">
        <v>91</v>
      </c>
      <c r="G207" s="3" t="s">
        <v>478</v>
      </c>
      <c r="H207" s="20" t="s">
        <v>1025</v>
      </c>
      <c r="I207" s="21">
        <v>25</v>
      </c>
      <c r="J207" s="10" t="s">
        <v>474</v>
      </c>
      <c r="K207" s="21">
        <v>25</v>
      </c>
      <c r="L207" s="10" t="s">
        <v>474</v>
      </c>
      <c r="M207" s="21" t="s">
        <v>36</v>
      </c>
      <c r="N207" s="9" t="s">
        <v>474</v>
      </c>
      <c r="O207" s="52">
        <v>3912</v>
      </c>
      <c r="P207" s="52">
        <v>3912</v>
      </c>
      <c r="Q207" s="52">
        <v>3912</v>
      </c>
      <c r="R207" s="10" t="s">
        <v>57</v>
      </c>
      <c r="S207" s="10" t="s">
        <v>57</v>
      </c>
      <c r="T207" s="9" t="s">
        <v>57</v>
      </c>
      <c r="U207" s="22">
        <v>1</v>
      </c>
      <c r="V207" s="22">
        <v>1</v>
      </c>
      <c r="W207" s="22">
        <v>1</v>
      </c>
      <c r="X207" s="22" t="s">
        <v>57</v>
      </c>
      <c r="Y207" s="22" t="s">
        <v>57</v>
      </c>
      <c r="Z207" s="22" t="s">
        <v>32</v>
      </c>
      <c r="AC207" s="11" t="s">
        <v>1861</v>
      </c>
      <c r="AD207">
        <v>33</v>
      </c>
    </row>
    <row r="208" spans="1:30" x14ac:dyDescent="0.25">
      <c r="A208" s="52">
        <v>3913</v>
      </c>
      <c r="B208" s="52">
        <v>3913</v>
      </c>
      <c r="C208" s="52">
        <v>3913</v>
      </c>
      <c r="D208" t="s">
        <v>479</v>
      </c>
      <c r="E208" t="s">
        <v>479</v>
      </c>
      <c r="F208" t="s">
        <v>91</v>
      </c>
      <c r="G208" s="3" t="s">
        <v>480</v>
      </c>
      <c r="H208" s="20" t="s">
        <v>1026</v>
      </c>
      <c r="I208" s="21">
        <v>25</v>
      </c>
      <c r="J208" s="10" t="s">
        <v>474</v>
      </c>
      <c r="K208" s="21">
        <v>25</v>
      </c>
      <c r="L208" s="9" t="s">
        <v>474</v>
      </c>
      <c r="M208" s="21" t="s">
        <v>36</v>
      </c>
      <c r="N208" s="9" t="s">
        <v>474</v>
      </c>
      <c r="O208" s="52">
        <v>3913</v>
      </c>
      <c r="P208" s="52">
        <v>3913</v>
      </c>
      <c r="Q208" s="52">
        <v>3913</v>
      </c>
      <c r="R208" s="10" t="s">
        <v>57</v>
      </c>
      <c r="S208" s="9" t="s">
        <v>57</v>
      </c>
      <c r="T208" s="10" t="s">
        <v>57</v>
      </c>
      <c r="U208" s="22">
        <v>1</v>
      </c>
      <c r="V208" s="22">
        <v>1</v>
      </c>
      <c r="W208" s="22">
        <v>1</v>
      </c>
      <c r="X208" s="22" t="s">
        <v>57</v>
      </c>
      <c r="Y208" s="22" t="s">
        <v>57</v>
      </c>
      <c r="Z208" s="22" t="s">
        <v>32</v>
      </c>
      <c r="AC208" s="11" t="s">
        <v>1861</v>
      </c>
      <c r="AD208">
        <v>33</v>
      </c>
    </row>
    <row r="209" spans="1:30" x14ac:dyDescent="0.25">
      <c r="A209" s="52">
        <v>3964</v>
      </c>
      <c r="B209" s="52">
        <v>3964</v>
      </c>
      <c r="C209" s="52">
        <v>3964</v>
      </c>
      <c r="D209" t="s">
        <v>481</v>
      </c>
      <c r="E209" t="s">
        <v>481</v>
      </c>
      <c r="F209" t="s">
        <v>91</v>
      </c>
      <c r="G209" s="3" t="s">
        <v>482</v>
      </c>
      <c r="H209" s="20" t="s">
        <v>1027</v>
      </c>
      <c r="I209" s="21">
        <v>90</v>
      </c>
      <c r="J209" s="10" t="s">
        <v>407</v>
      </c>
      <c r="K209" s="21">
        <v>90</v>
      </c>
      <c r="L209" s="9" t="s">
        <v>407</v>
      </c>
      <c r="M209" s="21" t="s">
        <v>36</v>
      </c>
      <c r="N209" s="9" t="s">
        <v>407</v>
      </c>
      <c r="O209" s="52">
        <v>3964</v>
      </c>
      <c r="P209" s="52">
        <v>3964</v>
      </c>
      <c r="Q209" s="52">
        <v>3964</v>
      </c>
      <c r="R209" s="10" t="s">
        <v>57</v>
      </c>
      <c r="S209" s="9" t="s">
        <v>57</v>
      </c>
      <c r="T209" s="10" t="s">
        <v>57</v>
      </c>
      <c r="U209" s="22">
        <v>1</v>
      </c>
      <c r="V209" s="22">
        <v>1</v>
      </c>
      <c r="W209" s="22">
        <v>1</v>
      </c>
      <c r="X209" s="22" t="s">
        <v>57</v>
      </c>
      <c r="Y209" s="22" t="s">
        <v>32</v>
      </c>
      <c r="Z209" s="22" t="s">
        <v>32</v>
      </c>
      <c r="AA209" s="50" t="s">
        <v>408</v>
      </c>
      <c r="AB209" s="50" t="s">
        <v>31</v>
      </c>
      <c r="AC209" s="11" t="s">
        <v>1861</v>
      </c>
      <c r="AD209">
        <v>34</v>
      </c>
    </row>
    <row r="210" spans="1:30" x14ac:dyDescent="0.25">
      <c r="A210" s="52">
        <v>2853</v>
      </c>
      <c r="B210" s="52">
        <v>2853</v>
      </c>
      <c r="C210" s="52">
        <v>2853</v>
      </c>
      <c r="D210" t="s">
        <v>483</v>
      </c>
      <c r="E210" t="s">
        <v>483</v>
      </c>
      <c r="F210" t="s">
        <v>1028</v>
      </c>
      <c r="G210" s="3" t="s">
        <v>484</v>
      </c>
      <c r="H210" s="20" t="s">
        <v>1029</v>
      </c>
      <c r="I210" s="21">
        <v>0.2</v>
      </c>
      <c r="J210" s="10" t="s">
        <v>468</v>
      </c>
      <c r="K210" s="21">
        <v>0.2</v>
      </c>
      <c r="L210" s="21" t="s">
        <v>468</v>
      </c>
      <c r="M210" s="21">
        <v>0.2</v>
      </c>
      <c r="N210" s="9" t="s">
        <v>468</v>
      </c>
      <c r="O210" s="52">
        <v>2853</v>
      </c>
      <c r="P210" s="52">
        <v>2853</v>
      </c>
      <c r="Q210" s="52">
        <v>2853</v>
      </c>
      <c r="R210" s="10" t="s">
        <v>1830</v>
      </c>
      <c r="S210" s="10" t="s">
        <v>1830</v>
      </c>
      <c r="T210" s="9" t="s">
        <v>1830</v>
      </c>
      <c r="U210" s="22">
        <v>0.5</v>
      </c>
      <c r="V210" s="22">
        <v>0.5</v>
      </c>
      <c r="W210" s="22">
        <v>0.5</v>
      </c>
      <c r="X210" s="22" t="s">
        <v>57</v>
      </c>
      <c r="Y210" s="22" t="s">
        <v>32</v>
      </c>
      <c r="Z210" s="22" t="s">
        <v>32</v>
      </c>
      <c r="AA210" s="50" t="s">
        <v>408</v>
      </c>
      <c r="AB210" s="50" t="s">
        <v>33</v>
      </c>
      <c r="AC210" s="11" t="s">
        <v>1861</v>
      </c>
      <c r="AD210">
        <v>35</v>
      </c>
    </row>
    <row r="211" spans="1:30" x14ac:dyDescent="0.25">
      <c r="A211" s="52">
        <v>3266</v>
      </c>
      <c r="B211" s="52">
        <v>3266</v>
      </c>
      <c r="C211" s="52">
        <v>3266</v>
      </c>
      <c r="D211" t="s">
        <v>485</v>
      </c>
      <c r="E211" t="s">
        <v>485</v>
      </c>
      <c r="F211" t="s">
        <v>1030</v>
      </c>
      <c r="G211" s="3" t="s">
        <v>486</v>
      </c>
      <c r="H211" s="20" t="s">
        <v>1031</v>
      </c>
      <c r="I211" s="21">
        <v>350</v>
      </c>
      <c r="J211" s="10" t="s">
        <v>471</v>
      </c>
      <c r="K211" s="21">
        <v>350</v>
      </c>
      <c r="L211" s="21" t="s">
        <v>471</v>
      </c>
      <c r="M211" s="21">
        <v>350</v>
      </c>
      <c r="N211" s="9" t="s">
        <v>471</v>
      </c>
      <c r="O211" s="52">
        <v>3266</v>
      </c>
      <c r="P211" s="52">
        <v>3266</v>
      </c>
      <c r="Q211" s="52">
        <v>3266</v>
      </c>
      <c r="R211" s="10" t="s">
        <v>1830</v>
      </c>
      <c r="S211" s="10" t="s">
        <v>1830</v>
      </c>
      <c r="T211" s="9" t="s">
        <v>1830</v>
      </c>
      <c r="U211" s="22">
        <v>0.5</v>
      </c>
      <c r="V211" s="22">
        <v>0.5</v>
      </c>
      <c r="W211" s="22">
        <v>0.5</v>
      </c>
      <c r="X211" s="22" t="s">
        <v>57</v>
      </c>
      <c r="Y211" s="22" t="s">
        <v>32</v>
      </c>
      <c r="Z211" s="22" t="s">
        <v>32</v>
      </c>
      <c r="AA211" s="50" t="s">
        <v>408</v>
      </c>
      <c r="AB211" s="50" t="s">
        <v>33</v>
      </c>
      <c r="AC211" s="11" t="s">
        <v>1861</v>
      </c>
      <c r="AD211">
        <v>35</v>
      </c>
    </row>
    <row r="212" spans="1:30" x14ac:dyDescent="0.25">
      <c r="A212" s="52">
        <v>2373</v>
      </c>
      <c r="B212" s="52">
        <v>2373</v>
      </c>
      <c r="C212" s="52">
        <v>2373</v>
      </c>
      <c r="D212" t="s">
        <v>487</v>
      </c>
      <c r="E212" t="s">
        <v>487</v>
      </c>
      <c r="F212" t="s">
        <v>1032</v>
      </c>
      <c r="G212" s="3" t="s">
        <v>488</v>
      </c>
      <c r="H212" s="20" t="s">
        <v>1033</v>
      </c>
      <c r="I212" s="21">
        <v>40</v>
      </c>
      <c r="J212" s="10" t="s">
        <v>489</v>
      </c>
      <c r="K212" s="21">
        <v>40</v>
      </c>
      <c r="L212" s="10" t="s">
        <v>489</v>
      </c>
      <c r="M212" s="21">
        <v>40</v>
      </c>
      <c r="N212" s="10" t="s">
        <v>489</v>
      </c>
      <c r="O212" s="52">
        <v>2373</v>
      </c>
      <c r="P212" s="52">
        <v>2373</v>
      </c>
      <c r="Q212" s="52">
        <v>2373</v>
      </c>
      <c r="R212" s="9" t="s">
        <v>1830</v>
      </c>
      <c r="S212" s="9" t="s">
        <v>1830</v>
      </c>
      <c r="T212" s="9" t="s">
        <v>1830</v>
      </c>
      <c r="U212" s="22">
        <v>1</v>
      </c>
      <c r="V212" s="22">
        <v>1</v>
      </c>
      <c r="W212" s="22">
        <v>1</v>
      </c>
      <c r="X212" s="22" t="s">
        <v>57</v>
      </c>
      <c r="Y212" s="22" t="s">
        <v>57</v>
      </c>
      <c r="Z212" s="22" t="s">
        <v>32</v>
      </c>
      <c r="AC212" s="11" t="s">
        <v>1861</v>
      </c>
      <c r="AD212">
        <v>36</v>
      </c>
    </row>
    <row r="213" spans="1:30" x14ac:dyDescent="0.25">
      <c r="A213" s="52">
        <v>4748</v>
      </c>
      <c r="B213" s="52">
        <v>4748</v>
      </c>
      <c r="C213" s="52">
        <v>4748</v>
      </c>
      <c r="D213" t="s">
        <v>490</v>
      </c>
      <c r="E213" t="s">
        <v>490</v>
      </c>
      <c r="F213" t="s">
        <v>1034</v>
      </c>
      <c r="G213" s="3" t="s">
        <v>491</v>
      </c>
      <c r="H213" s="20" t="s">
        <v>1035</v>
      </c>
      <c r="I213" s="21">
        <v>40</v>
      </c>
      <c r="J213" s="10" t="s">
        <v>489</v>
      </c>
      <c r="K213" s="21">
        <v>40</v>
      </c>
      <c r="L213" s="10" t="s">
        <v>489</v>
      </c>
      <c r="M213" s="21">
        <v>40</v>
      </c>
      <c r="N213" s="10" t="s">
        <v>489</v>
      </c>
      <c r="O213" s="52">
        <v>4748</v>
      </c>
      <c r="P213" s="52">
        <v>4748</v>
      </c>
      <c r="Q213" s="52">
        <v>4748</v>
      </c>
      <c r="R213" s="9" t="s">
        <v>1830</v>
      </c>
      <c r="S213" s="9" t="s">
        <v>1830</v>
      </c>
      <c r="T213" s="9" t="s">
        <v>1830</v>
      </c>
      <c r="U213" s="22">
        <v>1</v>
      </c>
      <c r="V213" s="22">
        <v>1</v>
      </c>
      <c r="W213" s="22">
        <v>1</v>
      </c>
      <c r="X213" s="22" t="s">
        <v>57</v>
      </c>
      <c r="Y213" s="22" t="s">
        <v>57</v>
      </c>
      <c r="Z213" s="22" t="s">
        <v>32</v>
      </c>
      <c r="AC213" s="11" t="s">
        <v>1861</v>
      </c>
      <c r="AD213">
        <v>36</v>
      </c>
    </row>
    <row r="214" spans="1:30" x14ac:dyDescent="0.25">
      <c r="A214" s="52">
        <v>2374</v>
      </c>
      <c r="B214" s="52">
        <v>2374</v>
      </c>
      <c r="C214" s="52">
        <v>2374</v>
      </c>
      <c r="D214" t="s">
        <v>492</v>
      </c>
      <c r="E214" t="s">
        <v>492</v>
      </c>
      <c r="F214" t="s">
        <v>1036</v>
      </c>
      <c r="G214" s="3" t="s">
        <v>493</v>
      </c>
      <c r="H214" s="20" t="s">
        <v>1037</v>
      </c>
      <c r="I214" s="21">
        <v>40</v>
      </c>
      <c r="J214" s="10" t="s">
        <v>489</v>
      </c>
      <c r="K214" s="21">
        <v>40</v>
      </c>
      <c r="L214" s="10" t="s">
        <v>489</v>
      </c>
      <c r="M214" s="21">
        <v>40</v>
      </c>
      <c r="N214" s="10" t="s">
        <v>489</v>
      </c>
      <c r="O214" s="52">
        <v>2374</v>
      </c>
      <c r="P214" s="52">
        <v>2374</v>
      </c>
      <c r="Q214" s="52">
        <v>2374</v>
      </c>
      <c r="R214" s="9" t="s">
        <v>1830</v>
      </c>
      <c r="S214" s="9" t="s">
        <v>1830</v>
      </c>
      <c r="T214" s="9" t="s">
        <v>1830</v>
      </c>
      <c r="U214" s="22">
        <v>1</v>
      </c>
      <c r="V214" s="22">
        <v>1</v>
      </c>
      <c r="W214" s="22">
        <v>1</v>
      </c>
      <c r="X214" s="22" t="s">
        <v>57</v>
      </c>
      <c r="Y214" s="22" t="s">
        <v>32</v>
      </c>
      <c r="Z214" s="22" t="s">
        <v>32</v>
      </c>
      <c r="AA214" s="50" t="s">
        <v>408</v>
      </c>
      <c r="AB214" s="50" t="s">
        <v>35</v>
      </c>
      <c r="AC214" s="11" t="s">
        <v>1861</v>
      </c>
      <c r="AD214">
        <v>36</v>
      </c>
    </row>
    <row r="215" spans="1:30" x14ac:dyDescent="0.25">
      <c r="A215" s="52">
        <v>4375</v>
      </c>
      <c r="B215" s="52">
        <v>4375</v>
      </c>
      <c r="C215" s="52">
        <v>4375</v>
      </c>
      <c r="D215" t="s">
        <v>494</v>
      </c>
      <c r="E215" t="s">
        <v>494</v>
      </c>
      <c r="F215" t="s">
        <v>91</v>
      </c>
      <c r="G215" s="3" t="s">
        <v>495</v>
      </c>
      <c r="H215" s="20" t="s">
        <v>1038</v>
      </c>
      <c r="I215" s="21">
        <v>75</v>
      </c>
      <c r="J215" s="10" t="s">
        <v>34</v>
      </c>
      <c r="K215" s="21">
        <v>75</v>
      </c>
      <c r="L215" s="10" t="s">
        <v>34</v>
      </c>
      <c r="M215" s="21" t="s">
        <v>36</v>
      </c>
      <c r="N215" s="10" t="s">
        <v>34</v>
      </c>
      <c r="O215" s="52">
        <v>4375</v>
      </c>
      <c r="P215" s="52">
        <v>4375</v>
      </c>
      <c r="Q215" s="52">
        <v>4375</v>
      </c>
      <c r="R215" s="9" t="s">
        <v>57</v>
      </c>
      <c r="S215" s="9" t="s">
        <v>57</v>
      </c>
      <c r="T215" s="9" t="s">
        <v>57</v>
      </c>
      <c r="U215" s="22">
        <v>1</v>
      </c>
      <c r="V215" s="22">
        <v>1</v>
      </c>
      <c r="W215" s="22">
        <v>1</v>
      </c>
      <c r="X215" s="22" t="s">
        <v>57</v>
      </c>
      <c r="Y215" s="22" t="s">
        <v>57</v>
      </c>
      <c r="Z215" s="22" t="s">
        <v>32</v>
      </c>
      <c r="AC215" s="11" t="s">
        <v>1861</v>
      </c>
      <c r="AD215">
        <v>36</v>
      </c>
    </row>
    <row r="216" spans="1:30" x14ac:dyDescent="0.25">
      <c r="A216" s="52">
        <v>4376</v>
      </c>
      <c r="B216" s="52">
        <v>4376</v>
      </c>
      <c r="C216" s="52">
        <v>4376</v>
      </c>
      <c r="D216" t="s">
        <v>496</v>
      </c>
      <c r="E216" t="s">
        <v>496</v>
      </c>
      <c r="F216" t="s">
        <v>91</v>
      </c>
      <c r="G216" s="3" t="s">
        <v>497</v>
      </c>
      <c r="H216" s="20" t="s">
        <v>1039</v>
      </c>
      <c r="I216" s="21">
        <v>75</v>
      </c>
      <c r="J216" s="10" t="s">
        <v>34</v>
      </c>
      <c r="K216" s="21">
        <v>75</v>
      </c>
      <c r="L216" s="10" t="s">
        <v>34</v>
      </c>
      <c r="M216" s="21" t="s">
        <v>36</v>
      </c>
      <c r="N216" s="10" t="s">
        <v>34</v>
      </c>
      <c r="O216" s="52">
        <v>4376</v>
      </c>
      <c r="P216" s="52">
        <v>4376</v>
      </c>
      <c r="Q216" s="52">
        <v>4376</v>
      </c>
      <c r="R216" s="9" t="s">
        <v>57</v>
      </c>
      <c r="S216" s="9" t="s">
        <v>57</v>
      </c>
      <c r="T216" s="9" t="s">
        <v>57</v>
      </c>
      <c r="U216" s="22">
        <v>1</v>
      </c>
      <c r="V216" s="22">
        <v>1</v>
      </c>
      <c r="W216" s="22">
        <v>1</v>
      </c>
      <c r="X216" s="22" t="s">
        <v>57</v>
      </c>
      <c r="Y216" s="22" t="s">
        <v>57</v>
      </c>
      <c r="Z216" s="22" t="s">
        <v>32</v>
      </c>
      <c r="AC216" s="11" t="s">
        <v>1861</v>
      </c>
      <c r="AD216">
        <v>36</v>
      </c>
    </row>
    <row r="217" spans="1:30" x14ac:dyDescent="0.25">
      <c r="A217" s="52">
        <v>4377</v>
      </c>
      <c r="B217" s="52">
        <v>4377</v>
      </c>
      <c r="C217" s="52">
        <v>4377</v>
      </c>
      <c r="D217" t="s">
        <v>498</v>
      </c>
      <c r="E217" t="s">
        <v>498</v>
      </c>
      <c r="F217" t="s">
        <v>91</v>
      </c>
      <c r="G217" s="3" t="s">
        <v>499</v>
      </c>
      <c r="H217" s="20" t="s">
        <v>1040</v>
      </c>
      <c r="I217" s="21">
        <v>75</v>
      </c>
      <c r="J217" s="10" t="s">
        <v>34</v>
      </c>
      <c r="K217" s="21">
        <v>75</v>
      </c>
      <c r="L217" s="10" t="s">
        <v>34</v>
      </c>
      <c r="M217" s="21" t="s">
        <v>36</v>
      </c>
      <c r="N217" s="10" t="s">
        <v>34</v>
      </c>
      <c r="O217" s="52">
        <v>4377</v>
      </c>
      <c r="P217" s="52">
        <v>4377</v>
      </c>
      <c r="Q217" s="52">
        <v>4377</v>
      </c>
      <c r="R217" s="9" t="s">
        <v>57</v>
      </c>
      <c r="S217" s="9" t="s">
        <v>57</v>
      </c>
      <c r="T217" s="9" t="s">
        <v>57</v>
      </c>
      <c r="U217" s="22">
        <v>1</v>
      </c>
      <c r="V217" s="22">
        <v>1</v>
      </c>
      <c r="W217" s="22">
        <v>1</v>
      </c>
      <c r="X217" s="22" t="s">
        <v>57</v>
      </c>
      <c r="Y217" s="22" t="s">
        <v>57</v>
      </c>
      <c r="Z217" s="22" t="s">
        <v>32</v>
      </c>
      <c r="AC217" s="11" t="s">
        <v>1861</v>
      </c>
      <c r="AD217">
        <v>36</v>
      </c>
    </row>
    <row r="218" spans="1:30" x14ac:dyDescent="0.25">
      <c r="A218" s="52">
        <v>4837</v>
      </c>
      <c r="B218" s="52">
        <v>4837</v>
      </c>
      <c r="C218" s="52">
        <v>4837</v>
      </c>
      <c r="D218" t="s">
        <v>502</v>
      </c>
      <c r="E218" t="s">
        <v>502</v>
      </c>
      <c r="F218" t="s">
        <v>91</v>
      </c>
      <c r="G218" s="3" t="s">
        <v>500</v>
      </c>
      <c r="H218" s="20" t="s">
        <v>1041</v>
      </c>
      <c r="I218" s="21">
        <v>120</v>
      </c>
      <c r="J218" s="10" t="s">
        <v>501</v>
      </c>
      <c r="K218" s="21">
        <v>120</v>
      </c>
      <c r="L218" s="10" t="s">
        <v>501</v>
      </c>
      <c r="M218" s="21" t="s">
        <v>36</v>
      </c>
      <c r="N218" s="10" t="s">
        <v>501</v>
      </c>
      <c r="O218" s="52">
        <v>4837</v>
      </c>
      <c r="P218" s="52">
        <v>4837</v>
      </c>
      <c r="Q218" s="52">
        <v>4837</v>
      </c>
      <c r="R218" s="9" t="s">
        <v>57</v>
      </c>
      <c r="S218" s="9" t="s">
        <v>36</v>
      </c>
      <c r="T218" s="9" t="s">
        <v>57</v>
      </c>
      <c r="U218" s="22">
        <v>1</v>
      </c>
      <c r="V218" s="22">
        <v>1</v>
      </c>
      <c r="W218" s="22">
        <v>1</v>
      </c>
      <c r="X218" s="22" t="s">
        <v>57</v>
      </c>
      <c r="Y218" s="22" t="s">
        <v>32</v>
      </c>
      <c r="Z218" s="22" t="s">
        <v>32</v>
      </c>
      <c r="AA218" s="50" t="s">
        <v>408</v>
      </c>
      <c r="AB218" s="50" t="s">
        <v>37</v>
      </c>
      <c r="AC218" s="11" t="s">
        <v>1861</v>
      </c>
      <c r="AD218">
        <v>37</v>
      </c>
    </row>
    <row r="219" spans="1:30" x14ac:dyDescent="0.25">
      <c r="A219" s="52">
        <v>3493</v>
      </c>
      <c r="B219" s="52">
        <v>3493</v>
      </c>
      <c r="C219" s="52">
        <v>3493</v>
      </c>
      <c r="D219" t="s">
        <v>503</v>
      </c>
      <c r="E219" t="s">
        <v>503</v>
      </c>
      <c r="F219" t="s">
        <v>91</v>
      </c>
      <c r="G219" s="3" t="s">
        <v>504</v>
      </c>
      <c r="H219" s="20" t="s">
        <v>1042</v>
      </c>
      <c r="I219" s="21">
        <v>250</v>
      </c>
      <c r="J219" s="10" t="s">
        <v>501</v>
      </c>
      <c r="K219" s="21">
        <v>250</v>
      </c>
      <c r="L219" s="10" t="s">
        <v>501</v>
      </c>
      <c r="M219" s="21" t="s">
        <v>36</v>
      </c>
      <c r="N219" s="10" t="s">
        <v>501</v>
      </c>
      <c r="O219" s="52">
        <v>3493</v>
      </c>
      <c r="P219" s="52">
        <v>3493</v>
      </c>
      <c r="Q219" s="52">
        <v>3493</v>
      </c>
      <c r="R219" s="9" t="s">
        <v>57</v>
      </c>
      <c r="S219" s="9" t="s">
        <v>36</v>
      </c>
      <c r="T219" s="9" t="s">
        <v>57</v>
      </c>
      <c r="U219" s="22">
        <v>1</v>
      </c>
      <c r="V219" s="22">
        <v>1</v>
      </c>
      <c r="W219" s="22">
        <v>1</v>
      </c>
      <c r="X219" s="22" t="s">
        <v>57</v>
      </c>
      <c r="Y219" s="22" t="s">
        <v>32</v>
      </c>
      <c r="Z219" s="22" t="s">
        <v>32</v>
      </c>
      <c r="AA219" s="50" t="s">
        <v>408</v>
      </c>
      <c r="AB219" s="50" t="s">
        <v>37</v>
      </c>
      <c r="AC219" s="11" t="s">
        <v>1861</v>
      </c>
      <c r="AD219">
        <v>37</v>
      </c>
    </row>
    <row r="220" spans="1:30" x14ac:dyDescent="0.25">
      <c r="A220" s="52">
        <v>2640</v>
      </c>
      <c r="B220" s="52">
        <v>2640</v>
      </c>
      <c r="C220" s="52">
        <v>2640</v>
      </c>
      <c r="D220" t="s">
        <v>505</v>
      </c>
      <c r="E220" t="s">
        <v>505</v>
      </c>
      <c r="F220" t="s">
        <v>1043</v>
      </c>
      <c r="G220" s="3" t="s">
        <v>1044</v>
      </c>
      <c r="H220" s="20" t="s">
        <v>1045</v>
      </c>
      <c r="I220" s="21">
        <v>35</v>
      </c>
      <c r="J220" s="10" t="s">
        <v>506</v>
      </c>
      <c r="K220" s="21">
        <v>35</v>
      </c>
      <c r="L220" s="21" t="s">
        <v>506</v>
      </c>
      <c r="M220" s="21">
        <v>25</v>
      </c>
      <c r="N220" s="10" t="s">
        <v>506</v>
      </c>
      <c r="O220" s="52">
        <v>2640</v>
      </c>
      <c r="P220" s="52">
        <v>2640</v>
      </c>
      <c r="Q220" s="52">
        <v>2640</v>
      </c>
      <c r="R220" s="9" t="s">
        <v>1830</v>
      </c>
      <c r="S220" s="10" t="s">
        <v>1830</v>
      </c>
      <c r="T220" s="9" t="s">
        <v>1830</v>
      </c>
      <c r="U220" s="22">
        <v>1</v>
      </c>
      <c r="V220" s="22">
        <v>1</v>
      </c>
      <c r="W220" s="22">
        <v>1</v>
      </c>
      <c r="X220" s="22" t="s">
        <v>57</v>
      </c>
      <c r="Y220" s="22" t="s">
        <v>32</v>
      </c>
      <c r="Z220" s="22" t="s">
        <v>32</v>
      </c>
      <c r="AA220" s="50" t="s">
        <v>408</v>
      </c>
      <c r="AB220" s="50" t="s">
        <v>38</v>
      </c>
      <c r="AC220" s="11" t="s">
        <v>1861</v>
      </c>
      <c r="AD220">
        <v>38</v>
      </c>
    </row>
    <row r="221" spans="1:30" x14ac:dyDescent="0.25">
      <c r="A221" s="52">
        <v>2641</v>
      </c>
      <c r="B221" s="52">
        <v>2641</v>
      </c>
      <c r="C221" s="52">
        <v>2641</v>
      </c>
      <c r="D221" t="s">
        <v>507</v>
      </c>
      <c r="E221" t="s">
        <v>507</v>
      </c>
      <c r="F221" t="s">
        <v>1046</v>
      </c>
      <c r="G221" s="3" t="s">
        <v>1047</v>
      </c>
      <c r="H221" s="20" t="s">
        <v>1048</v>
      </c>
      <c r="I221" s="21">
        <v>35</v>
      </c>
      <c r="J221" s="10" t="s">
        <v>506</v>
      </c>
      <c r="K221" s="21">
        <v>35</v>
      </c>
      <c r="L221" s="21" t="s">
        <v>506</v>
      </c>
      <c r="M221" s="21">
        <v>25</v>
      </c>
      <c r="N221" s="10" t="s">
        <v>506</v>
      </c>
      <c r="O221" s="52">
        <v>2641</v>
      </c>
      <c r="P221" s="52">
        <v>2641</v>
      </c>
      <c r="Q221" s="52">
        <v>2641</v>
      </c>
      <c r="R221" s="9" t="s">
        <v>1830</v>
      </c>
      <c r="S221" s="10" t="s">
        <v>1830</v>
      </c>
      <c r="T221" s="9" t="s">
        <v>1830</v>
      </c>
      <c r="U221" s="22">
        <v>1</v>
      </c>
      <c r="V221" s="22">
        <v>1</v>
      </c>
      <c r="W221" s="22">
        <v>1</v>
      </c>
      <c r="X221" s="22" t="s">
        <v>57</v>
      </c>
      <c r="Y221" s="22" t="s">
        <v>32</v>
      </c>
      <c r="Z221" s="22" t="s">
        <v>32</v>
      </c>
      <c r="AA221" s="50" t="s">
        <v>408</v>
      </c>
      <c r="AB221" s="50" t="s">
        <v>38</v>
      </c>
      <c r="AC221" s="11" t="s">
        <v>1861</v>
      </c>
      <c r="AD221">
        <v>38</v>
      </c>
    </row>
    <row r="222" spans="1:30" x14ac:dyDescent="0.25">
      <c r="A222" s="52">
        <v>2643</v>
      </c>
      <c r="B222" s="52">
        <v>2643</v>
      </c>
      <c r="C222" s="52">
        <v>2643</v>
      </c>
      <c r="D222" t="s">
        <v>16</v>
      </c>
      <c r="E222" t="s">
        <v>16</v>
      </c>
      <c r="F222" t="s">
        <v>1049</v>
      </c>
      <c r="G222" s="3" t="s">
        <v>1050</v>
      </c>
      <c r="H222" s="20" t="s">
        <v>1051</v>
      </c>
      <c r="I222" s="21">
        <v>35</v>
      </c>
      <c r="J222" s="10" t="s">
        <v>506</v>
      </c>
      <c r="K222" s="21">
        <v>35</v>
      </c>
      <c r="L222" s="21" t="s">
        <v>506</v>
      </c>
      <c r="M222" s="21">
        <v>25</v>
      </c>
      <c r="N222" s="10" t="s">
        <v>506</v>
      </c>
      <c r="O222" s="52">
        <v>2643</v>
      </c>
      <c r="P222" s="52">
        <v>2643</v>
      </c>
      <c r="Q222" s="52">
        <v>2643</v>
      </c>
      <c r="R222" s="9" t="s">
        <v>1830</v>
      </c>
      <c r="S222" s="10" t="s">
        <v>1830</v>
      </c>
      <c r="T222" s="9" t="s">
        <v>1830</v>
      </c>
      <c r="U222" s="22">
        <v>1</v>
      </c>
      <c r="V222" s="22">
        <v>1</v>
      </c>
      <c r="W222" s="22">
        <v>1</v>
      </c>
      <c r="X222" s="22" t="s">
        <v>57</v>
      </c>
      <c r="Y222" s="22" t="s">
        <v>32</v>
      </c>
      <c r="Z222" s="22" t="s">
        <v>32</v>
      </c>
      <c r="AA222" s="50" t="s">
        <v>408</v>
      </c>
      <c r="AB222" s="50" t="s">
        <v>38</v>
      </c>
      <c r="AC222" s="11" t="s">
        <v>1861</v>
      </c>
      <c r="AD222">
        <v>38</v>
      </c>
    </row>
    <row r="223" spans="1:30" x14ac:dyDescent="0.25">
      <c r="A223" s="52">
        <v>2726</v>
      </c>
      <c r="B223" s="52">
        <v>2726</v>
      </c>
      <c r="C223" s="52">
        <v>2726</v>
      </c>
      <c r="D223" t="s">
        <v>508</v>
      </c>
      <c r="E223" t="s">
        <v>508</v>
      </c>
      <c r="F223" t="s">
        <v>1052</v>
      </c>
      <c r="G223" s="3" t="s">
        <v>1053</v>
      </c>
      <c r="H223" s="20" t="s">
        <v>1054</v>
      </c>
      <c r="I223" s="21">
        <v>35</v>
      </c>
      <c r="J223" s="10" t="s">
        <v>506</v>
      </c>
      <c r="K223" s="21">
        <v>35</v>
      </c>
      <c r="L223" s="21" t="s">
        <v>506</v>
      </c>
      <c r="M223" s="21">
        <v>25</v>
      </c>
      <c r="N223" s="10" t="s">
        <v>506</v>
      </c>
      <c r="O223" s="52">
        <v>2726</v>
      </c>
      <c r="P223" s="52">
        <v>2726</v>
      </c>
      <c r="Q223" s="52">
        <v>2726</v>
      </c>
      <c r="R223" s="10" t="s">
        <v>1830</v>
      </c>
      <c r="S223" s="10" t="s">
        <v>1830</v>
      </c>
      <c r="T223" s="9" t="s">
        <v>1830</v>
      </c>
      <c r="U223" s="22">
        <v>1</v>
      </c>
      <c r="V223" s="22">
        <v>1</v>
      </c>
      <c r="W223" s="22">
        <v>1</v>
      </c>
      <c r="X223" s="22" t="s">
        <v>57</v>
      </c>
      <c r="Y223" s="22" t="s">
        <v>32</v>
      </c>
      <c r="Z223" s="22" t="s">
        <v>32</v>
      </c>
      <c r="AA223" s="50" t="s">
        <v>408</v>
      </c>
      <c r="AB223" s="50" t="s">
        <v>38</v>
      </c>
      <c r="AC223" s="11" t="s">
        <v>1861</v>
      </c>
      <c r="AD223">
        <v>38</v>
      </c>
    </row>
    <row r="224" spans="1:30" x14ac:dyDescent="0.25">
      <c r="A224" s="52">
        <v>2644</v>
      </c>
      <c r="B224" s="52">
        <v>2644</v>
      </c>
      <c r="C224" s="52">
        <v>2644</v>
      </c>
      <c r="D224" t="s">
        <v>509</v>
      </c>
      <c r="E224" t="s">
        <v>509</v>
      </c>
      <c r="F224" t="s">
        <v>1055</v>
      </c>
      <c r="G224" s="3" t="s">
        <v>1056</v>
      </c>
      <c r="H224" s="20" t="s">
        <v>1057</v>
      </c>
      <c r="I224" s="21">
        <v>35</v>
      </c>
      <c r="J224" s="10" t="s">
        <v>506</v>
      </c>
      <c r="K224" s="21">
        <v>35</v>
      </c>
      <c r="L224" s="21" t="s">
        <v>506</v>
      </c>
      <c r="M224" s="21">
        <v>25</v>
      </c>
      <c r="N224" s="10" t="s">
        <v>506</v>
      </c>
      <c r="O224" s="52">
        <v>2644</v>
      </c>
      <c r="P224" s="52">
        <v>2644</v>
      </c>
      <c r="Q224" s="52">
        <v>2644</v>
      </c>
      <c r="R224" s="10" t="s">
        <v>1830</v>
      </c>
      <c r="S224" s="10" t="s">
        <v>1830</v>
      </c>
      <c r="T224" s="10" t="s">
        <v>1830</v>
      </c>
      <c r="U224" s="22">
        <v>1</v>
      </c>
      <c r="V224" s="22">
        <v>1</v>
      </c>
      <c r="W224" s="22">
        <v>1</v>
      </c>
      <c r="X224" s="22" t="s">
        <v>57</v>
      </c>
      <c r="Y224" s="22" t="s">
        <v>32</v>
      </c>
      <c r="Z224" s="22" t="s">
        <v>32</v>
      </c>
      <c r="AA224" s="50" t="s">
        <v>408</v>
      </c>
      <c r="AB224" s="50" t="s">
        <v>38</v>
      </c>
      <c r="AC224" s="11" t="s">
        <v>1861</v>
      </c>
      <c r="AD224">
        <v>38</v>
      </c>
    </row>
    <row r="225" spans="1:30" x14ac:dyDescent="0.25">
      <c r="A225" s="52">
        <v>2646</v>
      </c>
      <c r="B225" s="52">
        <v>2646</v>
      </c>
      <c r="C225" s="52">
        <v>2646</v>
      </c>
      <c r="D225" t="s">
        <v>510</v>
      </c>
      <c r="E225" t="s">
        <v>510</v>
      </c>
      <c r="F225" t="s">
        <v>1058</v>
      </c>
      <c r="G225" s="3" t="s">
        <v>1059</v>
      </c>
      <c r="H225" s="20" t="s">
        <v>1060</v>
      </c>
      <c r="I225" s="21">
        <v>35</v>
      </c>
      <c r="J225" s="10" t="s">
        <v>506</v>
      </c>
      <c r="K225" s="21">
        <v>35</v>
      </c>
      <c r="L225" s="21" t="s">
        <v>506</v>
      </c>
      <c r="M225" s="21">
        <v>25</v>
      </c>
      <c r="N225" s="10" t="s">
        <v>506</v>
      </c>
      <c r="O225" s="52">
        <v>2646</v>
      </c>
      <c r="P225" s="52">
        <v>2646</v>
      </c>
      <c r="Q225" s="52">
        <v>2646</v>
      </c>
      <c r="R225" s="10" t="s">
        <v>1830</v>
      </c>
      <c r="S225" s="10" t="s">
        <v>1830</v>
      </c>
      <c r="T225" s="10" t="s">
        <v>1830</v>
      </c>
      <c r="U225" s="22">
        <v>1</v>
      </c>
      <c r="V225" s="22">
        <v>1</v>
      </c>
      <c r="W225" s="22">
        <v>1</v>
      </c>
      <c r="X225" s="22" t="s">
        <v>57</v>
      </c>
      <c r="Y225" s="22" t="s">
        <v>32</v>
      </c>
      <c r="Z225" s="22" t="s">
        <v>32</v>
      </c>
      <c r="AA225" s="50" t="s">
        <v>408</v>
      </c>
      <c r="AB225" s="50" t="s">
        <v>38</v>
      </c>
      <c r="AC225" s="11" t="s">
        <v>1861</v>
      </c>
      <c r="AD225">
        <v>38</v>
      </c>
    </row>
    <row r="226" spans="1:30" x14ac:dyDescent="0.25">
      <c r="A226" s="52">
        <v>4902</v>
      </c>
      <c r="B226" s="52">
        <v>4902</v>
      </c>
      <c r="C226" s="52">
        <v>4902</v>
      </c>
      <c r="D226" t="s">
        <v>1061</v>
      </c>
      <c r="E226" t="s">
        <v>91</v>
      </c>
      <c r="F226" t="s">
        <v>91</v>
      </c>
      <c r="G226" s="3" t="s">
        <v>1062</v>
      </c>
      <c r="H226" s="20" t="s">
        <v>1063</v>
      </c>
      <c r="I226" s="21">
        <v>50</v>
      </c>
      <c r="J226" s="10" t="s">
        <v>715</v>
      </c>
      <c r="K226" s="21">
        <v>50</v>
      </c>
      <c r="L226" s="21" t="s">
        <v>715</v>
      </c>
      <c r="M226" s="21" t="s">
        <v>36</v>
      </c>
      <c r="N226" s="10" t="s">
        <v>715</v>
      </c>
      <c r="O226" s="52">
        <v>4902</v>
      </c>
      <c r="P226" s="52">
        <v>4902</v>
      </c>
      <c r="Q226" s="52">
        <v>4902</v>
      </c>
      <c r="R226" s="10" t="s">
        <v>57</v>
      </c>
      <c r="S226" s="10" t="s">
        <v>36</v>
      </c>
      <c r="T226" s="10" t="s">
        <v>57</v>
      </c>
      <c r="U226" s="22">
        <v>1</v>
      </c>
      <c r="V226" s="22">
        <v>1</v>
      </c>
      <c r="W226" s="22">
        <v>1</v>
      </c>
      <c r="X226" s="22" t="s">
        <v>57</v>
      </c>
      <c r="Y226" s="22" t="s">
        <v>32</v>
      </c>
      <c r="Z226" s="22" t="s">
        <v>32</v>
      </c>
      <c r="AA226" s="50" t="s">
        <v>408</v>
      </c>
      <c r="AB226" s="50" t="s">
        <v>39</v>
      </c>
      <c r="AC226" s="11" t="s">
        <v>1861</v>
      </c>
      <c r="AD226">
        <v>39</v>
      </c>
    </row>
    <row r="227" spans="1:30" x14ac:dyDescent="0.25">
      <c r="A227" s="52">
        <v>4903</v>
      </c>
      <c r="B227" s="52">
        <v>4903</v>
      </c>
      <c r="C227" s="52">
        <v>4903</v>
      </c>
      <c r="D227" t="s">
        <v>1064</v>
      </c>
      <c r="E227" t="s">
        <v>1064</v>
      </c>
      <c r="F227" t="s">
        <v>91</v>
      </c>
      <c r="G227" s="3" t="s">
        <v>1065</v>
      </c>
      <c r="H227" s="20" t="s">
        <v>1066</v>
      </c>
      <c r="I227" s="21">
        <v>150</v>
      </c>
      <c r="J227" s="10" t="s">
        <v>715</v>
      </c>
      <c r="K227" s="21">
        <v>150</v>
      </c>
      <c r="L227" s="21" t="s">
        <v>715</v>
      </c>
      <c r="M227" s="21" t="s">
        <v>36</v>
      </c>
      <c r="N227" s="10" t="s">
        <v>715</v>
      </c>
      <c r="O227" s="52">
        <v>4903</v>
      </c>
      <c r="P227" s="52">
        <v>4903</v>
      </c>
      <c r="Q227" s="52">
        <v>4903</v>
      </c>
      <c r="R227" s="10" t="s">
        <v>57</v>
      </c>
      <c r="S227" s="10" t="s">
        <v>36</v>
      </c>
      <c r="T227" s="10" t="s">
        <v>57</v>
      </c>
      <c r="U227" s="22">
        <v>1</v>
      </c>
      <c r="V227" s="22">
        <v>1</v>
      </c>
      <c r="W227" s="22">
        <v>1</v>
      </c>
      <c r="X227" s="22" t="s">
        <v>57</v>
      </c>
      <c r="Y227" s="22" t="s">
        <v>32</v>
      </c>
      <c r="Z227" s="22" t="s">
        <v>32</v>
      </c>
      <c r="AA227" s="50" t="s">
        <v>408</v>
      </c>
      <c r="AB227" s="50" t="s">
        <v>39</v>
      </c>
      <c r="AC227" s="11" t="s">
        <v>1861</v>
      </c>
      <c r="AD227">
        <v>39</v>
      </c>
    </row>
    <row r="228" spans="1:30" x14ac:dyDescent="0.25">
      <c r="A228" s="52">
        <v>4904</v>
      </c>
      <c r="B228" s="52">
        <v>4904</v>
      </c>
      <c r="C228" s="52">
        <v>4904</v>
      </c>
      <c r="D228" t="s">
        <v>1067</v>
      </c>
      <c r="E228" t="s">
        <v>1067</v>
      </c>
      <c r="F228" s="3" t="s">
        <v>91</v>
      </c>
      <c r="G228" s="19" t="s">
        <v>1068</v>
      </c>
      <c r="H228" s="20" t="s">
        <v>1069</v>
      </c>
      <c r="I228" s="21">
        <v>150</v>
      </c>
      <c r="J228" s="10" t="s">
        <v>715</v>
      </c>
      <c r="K228" s="21">
        <v>150</v>
      </c>
      <c r="L228" s="9" t="s">
        <v>715</v>
      </c>
      <c r="M228" s="21" t="s">
        <v>36</v>
      </c>
      <c r="N228" s="9" t="s">
        <v>715</v>
      </c>
      <c r="O228" s="52">
        <v>4904</v>
      </c>
      <c r="P228" s="52">
        <v>4904</v>
      </c>
      <c r="Q228" s="52">
        <v>4904</v>
      </c>
      <c r="R228" s="9" t="s">
        <v>57</v>
      </c>
      <c r="S228" s="9" t="s">
        <v>36</v>
      </c>
      <c r="T228" s="9" t="s">
        <v>57</v>
      </c>
      <c r="U228" s="22">
        <v>1</v>
      </c>
      <c r="V228" s="22">
        <v>1</v>
      </c>
      <c r="W228" s="22">
        <v>1</v>
      </c>
      <c r="X228" s="22" t="s">
        <v>57</v>
      </c>
      <c r="Y228" s="22" t="s">
        <v>32</v>
      </c>
      <c r="Z228" s="22" t="s">
        <v>32</v>
      </c>
      <c r="AA228" s="50" t="s">
        <v>408</v>
      </c>
      <c r="AB228" s="50" t="s">
        <v>39</v>
      </c>
      <c r="AC228" s="11" t="s">
        <v>1861</v>
      </c>
      <c r="AD228">
        <v>39</v>
      </c>
    </row>
    <row r="229" spans="1:30" x14ac:dyDescent="0.25">
      <c r="A229" s="52">
        <v>4905</v>
      </c>
      <c r="B229" s="52">
        <v>4905</v>
      </c>
      <c r="C229" s="52">
        <v>4905</v>
      </c>
      <c r="D229" t="s">
        <v>1070</v>
      </c>
      <c r="E229" t="s">
        <v>1070</v>
      </c>
      <c r="F229" t="s">
        <v>91</v>
      </c>
      <c r="G229" s="3" t="s">
        <v>1071</v>
      </c>
      <c r="H229" s="20" t="s">
        <v>1072</v>
      </c>
      <c r="I229" s="21">
        <v>350</v>
      </c>
      <c r="J229" s="10" t="s">
        <v>715</v>
      </c>
      <c r="K229" s="21">
        <v>350</v>
      </c>
      <c r="L229" s="10" t="s">
        <v>715</v>
      </c>
      <c r="M229" s="21" t="s">
        <v>36</v>
      </c>
      <c r="N229" s="10" t="s">
        <v>715</v>
      </c>
      <c r="O229" s="52">
        <v>4905</v>
      </c>
      <c r="P229" s="52">
        <v>4905</v>
      </c>
      <c r="Q229" s="52">
        <v>4905</v>
      </c>
      <c r="R229" s="10" t="s">
        <v>57</v>
      </c>
      <c r="S229" s="10" t="s">
        <v>36</v>
      </c>
      <c r="T229" s="10" t="s">
        <v>57</v>
      </c>
      <c r="U229" s="22">
        <v>1</v>
      </c>
      <c r="V229" s="22">
        <v>1</v>
      </c>
      <c r="W229" s="22">
        <v>1</v>
      </c>
      <c r="X229" s="22" t="s">
        <v>57</v>
      </c>
      <c r="Y229" s="22" t="s">
        <v>32</v>
      </c>
      <c r="Z229" s="22" t="s">
        <v>32</v>
      </c>
      <c r="AA229" s="50" t="s">
        <v>408</v>
      </c>
      <c r="AB229" s="50" t="s">
        <v>39</v>
      </c>
      <c r="AC229" s="11" t="s">
        <v>1861</v>
      </c>
      <c r="AD229">
        <v>39</v>
      </c>
    </row>
    <row r="230" spans="1:30" x14ac:dyDescent="0.25">
      <c r="A230" s="52"/>
      <c r="B230" s="52"/>
      <c r="C230" s="52"/>
      <c r="G230" s="3" t="s">
        <v>511</v>
      </c>
      <c r="H230" s="20" t="s">
        <v>511</v>
      </c>
      <c r="I230" s="21"/>
      <c r="K230" s="21"/>
      <c r="M230" s="21"/>
      <c r="U230" s="22"/>
      <c r="V230" s="22"/>
      <c r="W230" s="22"/>
      <c r="X230" s="22"/>
      <c r="Y230" s="22"/>
      <c r="Z230" s="22"/>
      <c r="AC230" s="11" t="s">
        <v>1861</v>
      </c>
    </row>
    <row r="231" spans="1:30" x14ac:dyDescent="0.25">
      <c r="A231" s="52">
        <v>3684</v>
      </c>
      <c r="B231" s="52">
        <v>3684</v>
      </c>
      <c r="C231" s="52">
        <v>3684</v>
      </c>
      <c r="D231" t="s">
        <v>512</v>
      </c>
      <c r="E231" t="s">
        <v>512</v>
      </c>
      <c r="F231" t="s">
        <v>1073</v>
      </c>
      <c r="G231" s="3" t="s">
        <v>513</v>
      </c>
      <c r="H231" s="20" t="s">
        <v>1074</v>
      </c>
      <c r="I231" s="21">
        <v>200</v>
      </c>
      <c r="J231" s="10" t="s">
        <v>514</v>
      </c>
      <c r="K231" s="21">
        <v>200</v>
      </c>
      <c r="L231" s="10" t="s">
        <v>514</v>
      </c>
      <c r="M231" s="21">
        <v>100</v>
      </c>
      <c r="N231" s="10" t="s">
        <v>514</v>
      </c>
      <c r="O231" s="52">
        <v>3684</v>
      </c>
      <c r="P231" s="52">
        <v>3684</v>
      </c>
      <c r="Q231" s="52">
        <v>3684</v>
      </c>
      <c r="R231" s="10" t="s">
        <v>1830</v>
      </c>
      <c r="S231" s="10" t="s">
        <v>1830</v>
      </c>
      <c r="T231" s="10" t="s">
        <v>1830</v>
      </c>
      <c r="U231" s="22">
        <v>1</v>
      </c>
      <c r="V231" s="22">
        <v>1</v>
      </c>
      <c r="W231" s="22">
        <v>1</v>
      </c>
      <c r="X231" s="22" t="s">
        <v>57</v>
      </c>
      <c r="Y231" s="22" t="s">
        <v>32</v>
      </c>
      <c r="Z231" s="22" t="s">
        <v>74</v>
      </c>
      <c r="AA231" s="50" t="s">
        <v>408</v>
      </c>
      <c r="AB231" s="50" t="s">
        <v>40</v>
      </c>
      <c r="AC231" s="11" t="s">
        <v>1861</v>
      </c>
      <c r="AD231">
        <v>42</v>
      </c>
    </row>
    <row r="232" spans="1:30" x14ac:dyDescent="0.25">
      <c r="A232" s="52">
        <v>3045</v>
      </c>
      <c r="B232" s="52">
        <v>3045</v>
      </c>
      <c r="C232" s="52">
        <v>3045</v>
      </c>
      <c r="D232" t="s">
        <v>17</v>
      </c>
      <c r="E232" t="s">
        <v>17</v>
      </c>
      <c r="F232" t="s">
        <v>1075</v>
      </c>
      <c r="G232" s="3" t="s">
        <v>515</v>
      </c>
      <c r="H232" s="20" t="s">
        <v>1076</v>
      </c>
      <c r="I232" s="21">
        <v>400</v>
      </c>
      <c r="J232" s="10" t="s">
        <v>514</v>
      </c>
      <c r="K232" s="21">
        <v>400</v>
      </c>
      <c r="L232" s="10" t="s">
        <v>514</v>
      </c>
      <c r="M232" s="21">
        <v>200</v>
      </c>
      <c r="N232" s="10" t="s">
        <v>514</v>
      </c>
      <c r="O232" s="52">
        <v>3045</v>
      </c>
      <c r="P232" s="52">
        <v>3045</v>
      </c>
      <c r="Q232" s="52">
        <v>3045</v>
      </c>
      <c r="R232" s="10" t="s">
        <v>1830</v>
      </c>
      <c r="S232" s="10" t="s">
        <v>1830</v>
      </c>
      <c r="T232" s="10" t="s">
        <v>1830</v>
      </c>
      <c r="U232" s="22">
        <v>1</v>
      </c>
      <c r="V232" s="22">
        <v>1</v>
      </c>
      <c r="W232" s="22">
        <v>1</v>
      </c>
      <c r="X232" s="22" t="s">
        <v>57</v>
      </c>
      <c r="Y232" s="22" t="s">
        <v>32</v>
      </c>
      <c r="Z232" s="22" t="s">
        <v>32</v>
      </c>
      <c r="AA232" s="50" t="s">
        <v>408</v>
      </c>
      <c r="AB232" s="50" t="s">
        <v>40</v>
      </c>
      <c r="AC232" s="11" t="s">
        <v>1861</v>
      </c>
      <c r="AD232">
        <v>42</v>
      </c>
    </row>
    <row r="233" spans="1:30" x14ac:dyDescent="0.25">
      <c r="A233" s="52">
        <v>4942</v>
      </c>
      <c r="B233" s="52">
        <v>4942</v>
      </c>
      <c r="C233" s="52">
        <v>4942</v>
      </c>
      <c r="D233" t="s">
        <v>1077</v>
      </c>
      <c r="E233" t="s">
        <v>1077</v>
      </c>
      <c r="F233" t="s">
        <v>1078</v>
      </c>
      <c r="G233" s="3" t="s">
        <v>1079</v>
      </c>
      <c r="H233" s="20" t="s">
        <v>1080</v>
      </c>
      <c r="I233" s="21">
        <v>400</v>
      </c>
      <c r="J233" s="10" t="s">
        <v>514</v>
      </c>
      <c r="K233" s="21">
        <v>400</v>
      </c>
      <c r="L233" s="10" t="s">
        <v>514</v>
      </c>
      <c r="M233" s="21">
        <v>200</v>
      </c>
      <c r="N233" s="10" t="s">
        <v>514</v>
      </c>
      <c r="O233" s="52">
        <v>4942</v>
      </c>
      <c r="P233" s="52">
        <v>4942</v>
      </c>
      <c r="Q233" s="52">
        <v>4942</v>
      </c>
      <c r="R233" s="10" t="s">
        <v>1830</v>
      </c>
      <c r="S233" s="10" t="s">
        <v>1830</v>
      </c>
      <c r="T233" s="10" t="s">
        <v>1830</v>
      </c>
      <c r="U233" s="22">
        <v>1</v>
      </c>
      <c r="V233" s="22">
        <v>1</v>
      </c>
      <c r="W233" s="22">
        <v>1</v>
      </c>
      <c r="X233" s="22" t="s">
        <v>57</v>
      </c>
      <c r="Y233" s="22" t="s">
        <v>32</v>
      </c>
      <c r="Z233" s="22" t="s">
        <v>32</v>
      </c>
      <c r="AA233" s="50" t="s">
        <v>408</v>
      </c>
      <c r="AB233" s="50" t="s">
        <v>40</v>
      </c>
      <c r="AC233" s="11" t="s">
        <v>1861</v>
      </c>
      <c r="AD233">
        <v>42</v>
      </c>
    </row>
    <row r="234" spans="1:30" x14ac:dyDescent="0.25">
      <c r="A234" s="52">
        <v>4941</v>
      </c>
      <c r="B234" s="52">
        <v>4941</v>
      </c>
      <c r="C234" s="52">
        <v>4941</v>
      </c>
      <c r="D234" t="s">
        <v>1081</v>
      </c>
      <c r="E234" t="s">
        <v>1081</v>
      </c>
      <c r="F234" t="s">
        <v>1082</v>
      </c>
      <c r="G234" s="3" t="s">
        <v>1083</v>
      </c>
      <c r="H234" s="20" t="s">
        <v>1084</v>
      </c>
      <c r="I234" s="21">
        <v>400</v>
      </c>
      <c r="J234" s="10" t="s">
        <v>514</v>
      </c>
      <c r="K234" s="21">
        <v>400</v>
      </c>
      <c r="L234" s="10" t="s">
        <v>514</v>
      </c>
      <c r="M234" s="21">
        <v>200</v>
      </c>
      <c r="N234" s="10" t="s">
        <v>514</v>
      </c>
      <c r="O234" s="52">
        <v>4941</v>
      </c>
      <c r="P234" s="52">
        <v>4941</v>
      </c>
      <c r="Q234" s="52">
        <v>4941</v>
      </c>
      <c r="R234" s="10" t="s">
        <v>1830</v>
      </c>
      <c r="S234" s="10" t="s">
        <v>1830</v>
      </c>
      <c r="T234" s="10" t="s">
        <v>1830</v>
      </c>
      <c r="U234" s="22">
        <v>1</v>
      </c>
      <c r="V234" s="22">
        <v>1</v>
      </c>
      <c r="W234" s="22">
        <v>1</v>
      </c>
      <c r="X234" s="22" t="s">
        <v>57</v>
      </c>
      <c r="Y234" s="22" t="s">
        <v>32</v>
      </c>
      <c r="Z234" s="22" t="s">
        <v>32</v>
      </c>
      <c r="AA234" s="50" t="s">
        <v>408</v>
      </c>
      <c r="AB234" s="50" t="s">
        <v>40</v>
      </c>
      <c r="AC234" s="11" t="s">
        <v>1861</v>
      </c>
      <c r="AD234">
        <v>42</v>
      </c>
    </row>
    <row r="235" spans="1:30" x14ac:dyDescent="0.25">
      <c r="A235" s="52">
        <v>4943</v>
      </c>
      <c r="B235" s="52">
        <v>4943</v>
      </c>
      <c r="C235" s="52">
        <v>4943</v>
      </c>
      <c r="D235" t="s">
        <v>1085</v>
      </c>
      <c r="E235" t="s">
        <v>1085</v>
      </c>
      <c r="F235" t="s">
        <v>1086</v>
      </c>
      <c r="G235" s="3" t="s">
        <v>1087</v>
      </c>
      <c r="H235" s="20" t="s">
        <v>1088</v>
      </c>
      <c r="I235" s="21">
        <v>50</v>
      </c>
      <c r="J235" s="10" t="s">
        <v>514</v>
      </c>
      <c r="K235" s="21">
        <v>50</v>
      </c>
      <c r="L235" s="10" t="s">
        <v>514</v>
      </c>
      <c r="M235" s="21">
        <v>50</v>
      </c>
      <c r="N235" s="10" t="s">
        <v>514</v>
      </c>
      <c r="O235" s="52">
        <v>4943</v>
      </c>
      <c r="P235" s="52">
        <v>4943</v>
      </c>
      <c r="Q235" s="52">
        <v>4943</v>
      </c>
      <c r="R235" s="10" t="s">
        <v>1830</v>
      </c>
      <c r="S235" s="10" t="s">
        <v>1830</v>
      </c>
      <c r="T235" s="10" t="s">
        <v>1830</v>
      </c>
      <c r="U235" s="22">
        <v>1</v>
      </c>
      <c r="V235" s="22">
        <v>1</v>
      </c>
      <c r="W235" s="22">
        <v>1</v>
      </c>
      <c r="X235" s="22" t="s">
        <v>57</v>
      </c>
      <c r="Y235" s="22" t="s">
        <v>57</v>
      </c>
      <c r="Z235" s="22" t="s">
        <v>74</v>
      </c>
      <c r="AC235" s="11" t="s">
        <v>1861</v>
      </c>
      <c r="AD235">
        <v>43</v>
      </c>
    </row>
    <row r="236" spans="1:30" x14ac:dyDescent="0.25">
      <c r="A236" s="52"/>
      <c r="B236" s="52"/>
      <c r="C236" s="52"/>
      <c r="G236" s="3" t="s">
        <v>516</v>
      </c>
      <c r="H236" s="20" t="s">
        <v>516</v>
      </c>
      <c r="I236" s="21"/>
      <c r="K236" s="21"/>
      <c r="M236" s="21"/>
      <c r="U236" s="22"/>
      <c r="V236" s="22"/>
      <c r="W236" s="22"/>
      <c r="X236" s="22"/>
      <c r="Y236" s="22"/>
      <c r="Z236" s="22"/>
      <c r="AC236" s="11" t="s">
        <v>1861</v>
      </c>
    </row>
    <row r="237" spans="1:30" x14ac:dyDescent="0.25">
      <c r="A237" s="52">
        <v>2300</v>
      </c>
      <c r="B237" s="52">
        <v>2300</v>
      </c>
      <c r="C237" s="52">
        <v>2300</v>
      </c>
      <c r="D237" t="s">
        <v>517</v>
      </c>
      <c r="E237" t="s">
        <v>517</v>
      </c>
      <c r="F237" t="s">
        <v>91</v>
      </c>
      <c r="G237" s="3" t="s">
        <v>518</v>
      </c>
      <c r="H237" s="20" t="s">
        <v>1089</v>
      </c>
      <c r="I237" s="21">
        <v>150</v>
      </c>
      <c r="J237" s="10" t="s">
        <v>519</v>
      </c>
      <c r="K237" s="21">
        <v>150</v>
      </c>
      <c r="L237" s="10" t="s">
        <v>519</v>
      </c>
      <c r="M237" s="21" t="s">
        <v>36</v>
      </c>
      <c r="N237" s="10" t="s">
        <v>519</v>
      </c>
      <c r="O237" s="52">
        <v>2300</v>
      </c>
      <c r="P237" s="52">
        <v>2300</v>
      </c>
      <c r="Q237" s="52">
        <v>2300</v>
      </c>
      <c r="R237" s="10" t="s">
        <v>57</v>
      </c>
      <c r="S237" s="10" t="s">
        <v>57</v>
      </c>
      <c r="T237" s="10" t="s">
        <v>57</v>
      </c>
      <c r="U237" s="22">
        <v>1</v>
      </c>
      <c r="V237" s="22">
        <v>1</v>
      </c>
      <c r="W237" s="22">
        <v>1</v>
      </c>
      <c r="X237" s="22" t="s">
        <v>57</v>
      </c>
      <c r="Y237" s="22" t="s">
        <v>57</v>
      </c>
      <c r="Z237" s="22" t="s">
        <v>74</v>
      </c>
      <c r="AC237" s="11" t="s">
        <v>1861</v>
      </c>
      <c r="AD237">
        <v>46</v>
      </c>
    </row>
    <row r="238" spans="1:30" x14ac:dyDescent="0.25">
      <c r="A238" s="52">
        <v>2301</v>
      </c>
      <c r="B238" s="52">
        <v>2301</v>
      </c>
      <c r="C238" s="52">
        <v>2301</v>
      </c>
      <c r="D238" t="s">
        <v>520</v>
      </c>
      <c r="E238" t="s">
        <v>520</v>
      </c>
      <c r="F238" t="s">
        <v>91</v>
      </c>
      <c r="G238" s="3" t="s">
        <v>521</v>
      </c>
      <c r="H238" s="20" t="s">
        <v>1090</v>
      </c>
      <c r="I238" s="21">
        <v>150</v>
      </c>
      <c r="J238" s="10" t="s">
        <v>519</v>
      </c>
      <c r="K238" s="21">
        <v>150</v>
      </c>
      <c r="L238" s="10" t="s">
        <v>519</v>
      </c>
      <c r="M238" s="21" t="s">
        <v>36</v>
      </c>
      <c r="N238" s="10" t="s">
        <v>519</v>
      </c>
      <c r="O238" s="52">
        <v>2301</v>
      </c>
      <c r="P238" s="52">
        <v>2301</v>
      </c>
      <c r="Q238" s="52">
        <v>2301</v>
      </c>
      <c r="R238" s="10" t="s">
        <v>57</v>
      </c>
      <c r="S238" s="10" t="s">
        <v>57</v>
      </c>
      <c r="T238" s="10" t="s">
        <v>57</v>
      </c>
      <c r="U238" s="22">
        <v>1</v>
      </c>
      <c r="V238" s="22">
        <v>1</v>
      </c>
      <c r="W238" s="22">
        <v>1</v>
      </c>
      <c r="X238" s="22" t="s">
        <v>57</v>
      </c>
      <c r="Y238" s="22" t="s">
        <v>57</v>
      </c>
      <c r="Z238" s="22" t="s">
        <v>74</v>
      </c>
      <c r="AC238" s="11" t="s">
        <v>1861</v>
      </c>
      <c r="AD238">
        <v>46</v>
      </c>
    </row>
    <row r="239" spans="1:30" x14ac:dyDescent="0.25">
      <c r="A239" s="52">
        <v>2302</v>
      </c>
      <c r="B239" s="52">
        <v>2302</v>
      </c>
      <c r="C239" s="52">
        <v>2302</v>
      </c>
      <c r="D239" t="s">
        <v>522</v>
      </c>
      <c r="E239" t="s">
        <v>522</v>
      </c>
      <c r="F239" t="s">
        <v>91</v>
      </c>
      <c r="G239" s="3" t="s">
        <v>523</v>
      </c>
      <c r="H239" s="20" t="s">
        <v>1091</v>
      </c>
      <c r="I239" s="21">
        <v>75</v>
      </c>
      <c r="J239" s="10" t="s">
        <v>524</v>
      </c>
      <c r="K239" s="21">
        <v>75</v>
      </c>
      <c r="L239" s="10" t="s">
        <v>524</v>
      </c>
      <c r="M239" s="21" t="s">
        <v>36</v>
      </c>
      <c r="N239" s="10" t="s">
        <v>524</v>
      </c>
      <c r="O239" s="52">
        <v>2302</v>
      </c>
      <c r="P239" s="52">
        <v>2302</v>
      </c>
      <c r="Q239" s="52">
        <v>2302</v>
      </c>
      <c r="R239" s="10" t="s">
        <v>57</v>
      </c>
      <c r="S239" s="10" t="s">
        <v>57</v>
      </c>
      <c r="T239" s="10" t="s">
        <v>57</v>
      </c>
      <c r="U239" s="22">
        <v>1</v>
      </c>
      <c r="V239" s="22">
        <v>1</v>
      </c>
      <c r="W239" s="22">
        <v>1</v>
      </c>
      <c r="X239" s="22" t="s">
        <v>57</v>
      </c>
      <c r="Y239" s="22" t="s">
        <v>57</v>
      </c>
      <c r="Z239" s="22" t="s">
        <v>74</v>
      </c>
      <c r="AC239" s="11" t="s">
        <v>1861</v>
      </c>
      <c r="AD239">
        <v>46</v>
      </c>
    </row>
    <row r="240" spans="1:30" x14ac:dyDescent="0.25">
      <c r="A240" s="52">
        <v>2303</v>
      </c>
      <c r="B240" s="52">
        <v>2303</v>
      </c>
      <c r="C240" s="52">
        <v>2303</v>
      </c>
      <c r="D240" t="s">
        <v>525</v>
      </c>
      <c r="E240" t="s">
        <v>525</v>
      </c>
      <c r="F240" t="s">
        <v>1092</v>
      </c>
      <c r="G240" s="3" t="s">
        <v>526</v>
      </c>
      <c r="H240" s="20" t="s">
        <v>1093</v>
      </c>
      <c r="I240" s="21">
        <v>75</v>
      </c>
      <c r="J240" s="10" t="s">
        <v>524</v>
      </c>
      <c r="K240" s="21">
        <v>75</v>
      </c>
      <c r="L240" s="10" t="s">
        <v>524</v>
      </c>
      <c r="M240" s="21">
        <v>75</v>
      </c>
      <c r="N240" s="10" t="s">
        <v>524</v>
      </c>
      <c r="O240" s="52">
        <v>2303</v>
      </c>
      <c r="P240" s="52">
        <v>2303</v>
      </c>
      <c r="Q240" s="52">
        <v>2303</v>
      </c>
      <c r="R240" s="10" t="s">
        <v>1830</v>
      </c>
      <c r="S240" s="10" t="s">
        <v>1830</v>
      </c>
      <c r="T240" s="10" t="s">
        <v>1830</v>
      </c>
      <c r="U240" s="22">
        <v>1</v>
      </c>
      <c r="V240" s="22">
        <v>1</v>
      </c>
      <c r="W240" s="22">
        <v>1</v>
      </c>
      <c r="X240" s="22" t="s">
        <v>57</v>
      </c>
      <c r="Y240" s="22" t="s">
        <v>57</v>
      </c>
      <c r="Z240" s="22" t="s">
        <v>74</v>
      </c>
      <c r="AC240" s="11" t="s">
        <v>1861</v>
      </c>
      <c r="AD240">
        <v>46</v>
      </c>
    </row>
    <row r="241" spans="1:30" x14ac:dyDescent="0.25">
      <c r="A241" s="52">
        <v>3680</v>
      </c>
      <c r="B241" s="52">
        <v>3680</v>
      </c>
      <c r="C241" s="52">
        <v>3680</v>
      </c>
      <c r="D241" t="s">
        <v>527</v>
      </c>
      <c r="E241" t="s">
        <v>527</v>
      </c>
      <c r="F241" t="s">
        <v>1094</v>
      </c>
      <c r="G241" s="3" t="s">
        <v>528</v>
      </c>
      <c r="H241" s="20" t="s">
        <v>1095</v>
      </c>
      <c r="I241" s="21">
        <v>80</v>
      </c>
      <c r="J241" s="10" t="s">
        <v>529</v>
      </c>
      <c r="K241" s="21">
        <v>80</v>
      </c>
      <c r="L241" s="9" t="s">
        <v>529</v>
      </c>
      <c r="M241" s="21">
        <v>80</v>
      </c>
      <c r="N241" s="9" t="s">
        <v>529</v>
      </c>
      <c r="O241" s="52">
        <v>3680</v>
      </c>
      <c r="P241" s="52">
        <v>3680</v>
      </c>
      <c r="Q241" s="52">
        <v>3680</v>
      </c>
      <c r="R241" s="9" t="s">
        <v>1830</v>
      </c>
      <c r="S241" s="9" t="s">
        <v>1830</v>
      </c>
      <c r="T241" s="9" t="s">
        <v>1830</v>
      </c>
      <c r="U241" s="22">
        <v>1</v>
      </c>
      <c r="V241" s="22">
        <v>1</v>
      </c>
      <c r="W241" s="22">
        <v>1</v>
      </c>
      <c r="X241" s="22" t="s">
        <v>57</v>
      </c>
      <c r="Y241" s="22" t="s">
        <v>57</v>
      </c>
      <c r="Z241" s="22" t="s">
        <v>74</v>
      </c>
      <c r="AC241" s="11" t="s">
        <v>1861</v>
      </c>
      <c r="AD241">
        <v>46</v>
      </c>
    </row>
    <row r="242" spans="1:30" x14ac:dyDescent="0.25">
      <c r="A242" s="52">
        <v>3681</v>
      </c>
      <c r="B242" s="52">
        <v>3681</v>
      </c>
      <c r="C242" s="52">
        <v>3681</v>
      </c>
      <c r="D242" t="s">
        <v>530</v>
      </c>
      <c r="E242" t="s">
        <v>530</v>
      </c>
      <c r="F242" t="s">
        <v>1096</v>
      </c>
      <c r="G242" s="3" t="s">
        <v>531</v>
      </c>
      <c r="H242" s="20" t="s">
        <v>1097</v>
      </c>
      <c r="I242" s="21">
        <v>80</v>
      </c>
      <c r="J242" s="10" t="s">
        <v>529</v>
      </c>
      <c r="K242" s="21">
        <v>80</v>
      </c>
      <c r="L242" s="9" t="s">
        <v>529</v>
      </c>
      <c r="M242" s="21">
        <v>80</v>
      </c>
      <c r="N242" s="9" t="s">
        <v>529</v>
      </c>
      <c r="O242" s="52">
        <v>3681</v>
      </c>
      <c r="P242" s="52">
        <v>3681</v>
      </c>
      <c r="Q242" s="52">
        <v>3681</v>
      </c>
      <c r="R242" s="9" t="s">
        <v>1830</v>
      </c>
      <c r="S242" s="9" t="s">
        <v>1830</v>
      </c>
      <c r="T242" s="9" t="s">
        <v>1830</v>
      </c>
      <c r="U242" s="22">
        <v>1</v>
      </c>
      <c r="V242" s="22">
        <v>1</v>
      </c>
      <c r="W242" s="22">
        <v>1</v>
      </c>
      <c r="X242" s="22" t="s">
        <v>57</v>
      </c>
      <c r="Y242" s="22" t="s">
        <v>57</v>
      </c>
      <c r="Z242" s="22" t="s">
        <v>74</v>
      </c>
      <c r="AC242" s="11" t="s">
        <v>1861</v>
      </c>
      <c r="AD242">
        <v>46</v>
      </c>
    </row>
    <row r="243" spans="1:30" x14ac:dyDescent="0.25">
      <c r="A243" s="52">
        <v>3682</v>
      </c>
      <c r="B243" s="52">
        <v>3682</v>
      </c>
      <c r="C243" s="52">
        <v>3682</v>
      </c>
      <c r="D243" t="s">
        <v>532</v>
      </c>
      <c r="E243" t="s">
        <v>532</v>
      </c>
      <c r="F243" t="s">
        <v>1098</v>
      </c>
      <c r="G243" s="3" t="s">
        <v>533</v>
      </c>
      <c r="H243" s="20" t="s">
        <v>1099</v>
      </c>
      <c r="I243" s="21">
        <v>80</v>
      </c>
      <c r="J243" s="10" t="s">
        <v>529</v>
      </c>
      <c r="K243" s="21">
        <v>80</v>
      </c>
      <c r="L243" s="9" t="s">
        <v>529</v>
      </c>
      <c r="M243" s="21">
        <v>80</v>
      </c>
      <c r="N243" s="9" t="s">
        <v>529</v>
      </c>
      <c r="O243" s="52">
        <v>3682</v>
      </c>
      <c r="P243" s="52">
        <v>3682</v>
      </c>
      <c r="Q243" s="52">
        <v>3682</v>
      </c>
      <c r="R243" s="9" t="s">
        <v>1830</v>
      </c>
      <c r="S243" s="9" t="s">
        <v>1830</v>
      </c>
      <c r="T243" s="9" t="s">
        <v>1830</v>
      </c>
      <c r="U243" s="22">
        <v>1</v>
      </c>
      <c r="V243" s="22">
        <v>1</v>
      </c>
      <c r="W243" s="22">
        <v>1</v>
      </c>
      <c r="X243" s="22" t="s">
        <v>57</v>
      </c>
      <c r="Y243" s="22" t="s">
        <v>57</v>
      </c>
      <c r="Z243" s="22" t="s">
        <v>74</v>
      </c>
      <c r="AC243" s="11" t="s">
        <v>1861</v>
      </c>
      <c r="AD243">
        <v>46</v>
      </c>
    </row>
    <row r="244" spans="1:30" x14ac:dyDescent="0.25">
      <c r="A244" s="52">
        <v>3683</v>
      </c>
      <c r="B244" s="52">
        <v>3683</v>
      </c>
      <c r="C244" s="52">
        <v>3683</v>
      </c>
      <c r="D244" t="s">
        <v>534</v>
      </c>
      <c r="E244" t="s">
        <v>534</v>
      </c>
      <c r="F244" t="s">
        <v>1100</v>
      </c>
      <c r="G244" s="3" t="s">
        <v>535</v>
      </c>
      <c r="H244" s="20" t="s">
        <v>1101</v>
      </c>
      <c r="I244" s="21">
        <v>80</v>
      </c>
      <c r="J244" s="10" t="s">
        <v>529</v>
      </c>
      <c r="K244" s="21">
        <v>80</v>
      </c>
      <c r="L244" s="9" t="s">
        <v>529</v>
      </c>
      <c r="M244" s="21">
        <v>80</v>
      </c>
      <c r="N244" s="9" t="s">
        <v>529</v>
      </c>
      <c r="O244" s="52">
        <v>3683</v>
      </c>
      <c r="P244" s="52">
        <v>3683</v>
      </c>
      <c r="Q244" s="52">
        <v>3683</v>
      </c>
      <c r="R244" s="9" t="s">
        <v>1830</v>
      </c>
      <c r="S244" s="9" t="s">
        <v>1830</v>
      </c>
      <c r="T244" s="9" t="s">
        <v>1830</v>
      </c>
      <c r="U244" s="22">
        <v>1</v>
      </c>
      <c r="V244" s="22">
        <v>1</v>
      </c>
      <c r="W244" s="22">
        <v>1</v>
      </c>
      <c r="X244" s="22" t="s">
        <v>57</v>
      </c>
      <c r="Y244" s="22" t="s">
        <v>57</v>
      </c>
      <c r="Z244" s="22" t="s">
        <v>74</v>
      </c>
      <c r="AC244" s="11" t="s">
        <v>1861</v>
      </c>
      <c r="AD244">
        <v>46</v>
      </c>
    </row>
    <row r="245" spans="1:30" x14ac:dyDescent="0.25">
      <c r="A245" s="52"/>
      <c r="B245" s="52"/>
      <c r="C245" s="52"/>
      <c r="G245" s="3" t="s">
        <v>540</v>
      </c>
      <c r="H245" s="20" t="s">
        <v>540</v>
      </c>
      <c r="I245" s="21"/>
      <c r="K245" s="21"/>
      <c r="M245" s="21"/>
      <c r="U245" s="22"/>
      <c r="V245" s="22"/>
      <c r="W245" s="22"/>
      <c r="X245" s="22"/>
      <c r="Y245" s="22"/>
      <c r="Z245" s="22"/>
      <c r="AC245" s="11" t="s">
        <v>1862</v>
      </c>
    </row>
    <row r="246" spans="1:30" x14ac:dyDescent="0.25">
      <c r="A246" s="52">
        <v>2236</v>
      </c>
      <c r="B246" s="52">
        <v>2236</v>
      </c>
      <c r="C246" s="52">
        <v>2236</v>
      </c>
      <c r="D246" t="s">
        <v>541</v>
      </c>
      <c r="E246" t="s">
        <v>541</v>
      </c>
      <c r="F246" t="s">
        <v>91</v>
      </c>
      <c r="G246" s="3" t="s">
        <v>542</v>
      </c>
      <c r="H246" s="20" t="s">
        <v>1102</v>
      </c>
      <c r="I246" s="21">
        <v>7</v>
      </c>
      <c r="J246" s="10" t="s">
        <v>543</v>
      </c>
      <c r="K246" s="21">
        <v>7</v>
      </c>
      <c r="L246" s="21" t="s">
        <v>543</v>
      </c>
      <c r="M246" s="21" t="s">
        <v>36</v>
      </c>
      <c r="N246" s="9" t="s">
        <v>543</v>
      </c>
      <c r="O246" s="52">
        <v>2236</v>
      </c>
      <c r="P246" s="52">
        <v>2236</v>
      </c>
      <c r="Q246" s="52">
        <v>2236</v>
      </c>
      <c r="R246" s="10" t="s">
        <v>57</v>
      </c>
      <c r="S246" s="10" t="s">
        <v>57</v>
      </c>
      <c r="T246" s="10" t="s">
        <v>57</v>
      </c>
      <c r="U246" s="22">
        <v>1</v>
      </c>
      <c r="V246" s="22">
        <v>1</v>
      </c>
      <c r="W246" s="22">
        <v>1</v>
      </c>
      <c r="X246" s="22" t="s">
        <v>57</v>
      </c>
      <c r="Y246" s="22" t="s">
        <v>57</v>
      </c>
      <c r="Z246" s="22" t="s">
        <v>32</v>
      </c>
      <c r="AC246" s="11" t="s">
        <v>1862</v>
      </c>
      <c r="AD246">
        <v>12</v>
      </c>
    </row>
    <row r="247" spans="1:30" x14ac:dyDescent="0.25">
      <c r="A247" s="52">
        <v>2234</v>
      </c>
      <c r="B247" s="52">
        <v>2234</v>
      </c>
      <c r="C247" s="52">
        <v>2234</v>
      </c>
      <c r="D247" t="s">
        <v>544</v>
      </c>
      <c r="E247" t="s">
        <v>544</v>
      </c>
      <c r="F247" t="s">
        <v>91</v>
      </c>
      <c r="G247" s="3" t="s">
        <v>545</v>
      </c>
      <c r="H247" s="20" t="s">
        <v>1103</v>
      </c>
      <c r="I247" s="21">
        <v>35</v>
      </c>
      <c r="J247" s="10" t="s">
        <v>543</v>
      </c>
      <c r="K247" s="21">
        <v>35</v>
      </c>
      <c r="L247" s="21" t="s">
        <v>543</v>
      </c>
      <c r="M247" s="21" t="s">
        <v>36</v>
      </c>
      <c r="N247" s="9" t="s">
        <v>543</v>
      </c>
      <c r="O247" s="52">
        <v>2234</v>
      </c>
      <c r="P247" s="52">
        <v>2234</v>
      </c>
      <c r="Q247" s="52">
        <v>2234</v>
      </c>
      <c r="R247" s="10" t="s">
        <v>57</v>
      </c>
      <c r="S247" s="10" t="s">
        <v>57</v>
      </c>
      <c r="T247" s="10" t="s">
        <v>57</v>
      </c>
      <c r="U247" s="22">
        <v>1</v>
      </c>
      <c r="V247" s="22">
        <v>1</v>
      </c>
      <c r="W247" s="22">
        <v>1</v>
      </c>
      <c r="X247" s="22" t="s">
        <v>57</v>
      </c>
      <c r="Y247" s="22" t="s">
        <v>57</v>
      </c>
      <c r="Z247" s="22" t="s">
        <v>32</v>
      </c>
      <c r="AC247" s="11" t="s">
        <v>1862</v>
      </c>
      <c r="AD247">
        <v>12</v>
      </c>
    </row>
    <row r="248" spans="1:30" x14ac:dyDescent="0.25">
      <c r="A248" s="52">
        <v>2235</v>
      </c>
      <c r="B248" s="52">
        <v>2235</v>
      </c>
      <c r="C248" s="52">
        <v>2235</v>
      </c>
      <c r="D248" t="s">
        <v>546</v>
      </c>
      <c r="E248" t="s">
        <v>546</v>
      </c>
      <c r="F248" t="s">
        <v>91</v>
      </c>
      <c r="G248" s="3" t="s">
        <v>547</v>
      </c>
      <c r="H248" s="20" t="s">
        <v>1104</v>
      </c>
      <c r="I248" s="21">
        <v>80</v>
      </c>
      <c r="J248" s="10" t="s">
        <v>543</v>
      </c>
      <c r="K248" s="21">
        <v>80</v>
      </c>
      <c r="L248" s="21" t="s">
        <v>543</v>
      </c>
      <c r="M248" s="21" t="s">
        <v>36</v>
      </c>
      <c r="N248" s="9" t="s">
        <v>543</v>
      </c>
      <c r="O248" s="52">
        <v>2235</v>
      </c>
      <c r="P248" s="52">
        <v>2235</v>
      </c>
      <c r="Q248" s="52">
        <v>2235</v>
      </c>
      <c r="R248" s="10" t="s">
        <v>57</v>
      </c>
      <c r="S248" s="10" t="s">
        <v>57</v>
      </c>
      <c r="T248" s="10" t="s">
        <v>57</v>
      </c>
      <c r="U248" s="22">
        <v>1</v>
      </c>
      <c r="V248" s="22">
        <v>1</v>
      </c>
      <c r="W248" s="22">
        <v>1</v>
      </c>
      <c r="X248" s="22" t="s">
        <v>57</v>
      </c>
      <c r="Y248" s="22" t="s">
        <v>57</v>
      </c>
      <c r="Z248" s="22" t="s">
        <v>32</v>
      </c>
      <c r="AC248" s="11" t="s">
        <v>1862</v>
      </c>
      <c r="AD248">
        <v>12</v>
      </c>
    </row>
    <row r="249" spans="1:30" x14ac:dyDescent="0.25">
      <c r="A249" s="52">
        <v>2308</v>
      </c>
      <c r="B249" s="52">
        <v>2308</v>
      </c>
      <c r="C249" s="52">
        <v>2308</v>
      </c>
      <c r="D249" t="s">
        <v>548</v>
      </c>
      <c r="E249" t="s">
        <v>548</v>
      </c>
      <c r="F249" t="s">
        <v>91</v>
      </c>
      <c r="G249" s="3" t="s">
        <v>549</v>
      </c>
      <c r="H249" s="20" t="s">
        <v>1105</v>
      </c>
      <c r="I249" s="21">
        <v>25</v>
      </c>
      <c r="J249" s="10" t="s">
        <v>474</v>
      </c>
      <c r="K249" s="21">
        <v>25</v>
      </c>
      <c r="L249" s="21" t="s">
        <v>474</v>
      </c>
      <c r="M249" s="21" t="s">
        <v>36</v>
      </c>
      <c r="N249" s="9" t="s">
        <v>474</v>
      </c>
      <c r="O249" s="52">
        <v>2308</v>
      </c>
      <c r="P249" s="52">
        <v>2308</v>
      </c>
      <c r="Q249" s="52">
        <v>2308</v>
      </c>
      <c r="R249" s="10" t="s">
        <v>57</v>
      </c>
      <c r="S249" s="10" t="s">
        <v>57</v>
      </c>
      <c r="T249" s="10" t="s">
        <v>57</v>
      </c>
      <c r="U249" s="22">
        <v>1</v>
      </c>
      <c r="V249" s="22">
        <v>1</v>
      </c>
      <c r="W249" s="22">
        <v>1</v>
      </c>
      <c r="X249" s="22" t="s">
        <v>57</v>
      </c>
      <c r="Y249" s="22" t="s">
        <v>57</v>
      </c>
      <c r="Z249" s="22" t="s">
        <v>32</v>
      </c>
      <c r="AC249" s="11" t="s">
        <v>1862</v>
      </c>
      <c r="AD249">
        <v>13</v>
      </c>
    </row>
    <row r="250" spans="1:30" x14ac:dyDescent="0.25">
      <c r="A250" s="52">
        <v>2309</v>
      </c>
      <c r="B250" s="52">
        <v>2309</v>
      </c>
      <c r="C250" s="52">
        <v>2309</v>
      </c>
      <c r="D250" t="s">
        <v>550</v>
      </c>
      <c r="E250" t="s">
        <v>550</v>
      </c>
      <c r="F250" t="s">
        <v>91</v>
      </c>
      <c r="G250" s="3" t="s">
        <v>551</v>
      </c>
      <c r="H250" s="20" t="s">
        <v>1106</v>
      </c>
      <c r="I250" s="21">
        <v>50</v>
      </c>
      <c r="J250" s="10" t="s">
        <v>474</v>
      </c>
      <c r="K250" s="21">
        <v>50</v>
      </c>
      <c r="L250" s="21" t="s">
        <v>474</v>
      </c>
      <c r="M250" s="21" t="s">
        <v>36</v>
      </c>
      <c r="N250" s="9" t="s">
        <v>474</v>
      </c>
      <c r="O250" s="52">
        <v>2309</v>
      </c>
      <c r="P250" s="52">
        <v>2309</v>
      </c>
      <c r="Q250" s="52">
        <v>2309</v>
      </c>
      <c r="R250" s="10" t="s">
        <v>57</v>
      </c>
      <c r="S250" s="10" t="s">
        <v>57</v>
      </c>
      <c r="T250" s="10" t="s">
        <v>57</v>
      </c>
      <c r="U250" s="22">
        <v>1</v>
      </c>
      <c r="V250" s="22">
        <v>1</v>
      </c>
      <c r="W250" s="22">
        <v>1</v>
      </c>
      <c r="X250" s="22" t="s">
        <v>57</v>
      </c>
      <c r="Y250" s="22" t="s">
        <v>57</v>
      </c>
      <c r="Z250" s="22" t="s">
        <v>32</v>
      </c>
      <c r="AC250" s="11" t="s">
        <v>1862</v>
      </c>
      <c r="AD250">
        <v>13</v>
      </c>
    </row>
    <row r="251" spans="1:30" x14ac:dyDescent="0.25">
      <c r="A251" s="52">
        <v>2310</v>
      </c>
      <c r="B251" s="52">
        <v>2310</v>
      </c>
      <c r="C251" s="52">
        <v>2310</v>
      </c>
      <c r="D251" t="s">
        <v>552</v>
      </c>
      <c r="E251" t="s">
        <v>552</v>
      </c>
      <c r="F251" t="s">
        <v>91</v>
      </c>
      <c r="G251" s="3" t="s">
        <v>553</v>
      </c>
      <c r="H251" s="20" t="s">
        <v>1107</v>
      </c>
      <c r="I251" s="21">
        <v>25</v>
      </c>
      <c r="J251" s="10" t="s">
        <v>474</v>
      </c>
      <c r="K251" s="21">
        <v>25</v>
      </c>
      <c r="L251" s="21" t="s">
        <v>474</v>
      </c>
      <c r="M251" s="21" t="s">
        <v>36</v>
      </c>
      <c r="N251" s="9" t="s">
        <v>474</v>
      </c>
      <c r="O251" s="52">
        <v>2310</v>
      </c>
      <c r="P251" s="52">
        <v>2310</v>
      </c>
      <c r="Q251" s="52">
        <v>2310</v>
      </c>
      <c r="R251" s="10" t="s">
        <v>57</v>
      </c>
      <c r="S251" s="10" t="s">
        <v>57</v>
      </c>
      <c r="T251" s="10" t="s">
        <v>57</v>
      </c>
      <c r="U251" s="22">
        <v>1</v>
      </c>
      <c r="V251" s="22">
        <v>1</v>
      </c>
      <c r="W251" s="22">
        <v>1</v>
      </c>
      <c r="X251" s="22" t="s">
        <v>57</v>
      </c>
      <c r="Y251" s="22" t="s">
        <v>57</v>
      </c>
      <c r="Z251" s="22" t="s">
        <v>32</v>
      </c>
      <c r="AC251" s="11" t="s">
        <v>1862</v>
      </c>
      <c r="AD251">
        <v>13</v>
      </c>
    </row>
    <row r="252" spans="1:30" x14ac:dyDescent="0.25">
      <c r="A252" s="52">
        <v>2311</v>
      </c>
      <c r="B252" s="52">
        <v>2311</v>
      </c>
      <c r="C252" s="52">
        <v>2311</v>
      </c>
      <c r="D252" t="s">
        <v>554</v>
      </c>
      <c r="E252" t="s">
        <v>554</v>
      </c>
      <c r="F252" t="s">
        <v>91</v>
      </c>
      <c r="G252" s="3" t="s">
        <v>555</v>
      </c>
      <c r="H252" s="20" t="s">
        <v>1108</v>
      </c>
      <c r="I252" s="21">
        <v>50</v>
      </c>
      <c r="J252" s="10" t="s">
        <v>474</v>
      </c>
      <c r="K252" s="21">
        <v>50</v>
      </c>
      <c r="L252" s="21" t="s">
        <v>474</v>
      </c>
      <c r="M252" s="21" t="s">
        <v>36</v>
      </c>
      <c r="N252" s="9" t="s">
        <v>474</v>
      </c>
      <c r="O252" s="52">
        <v>2311</v>
      </c>
      <c r="P252" s="52">
        <v>2311</v>
      </c>
      <c r="Q252" s="52">
        <v>2311</v>
      </c>
      <c r="R252" s="10" t="s">
        <v>57</v>
      </c>
      <c r="S252" s="10" t="s">
        <v>57</v>
      </c>
      <c r="T252" s="10" t="s">
        <v>57</v>
      </c>
      <c r="U252" s="22">
        <v>1</v>
      </c>
      <c r="V252" s="22">
        <v>1</v>
      </c>
      <c r="W252" s="22">
        <v>1</v>
      </c>
      <c r="X252" s="22" t="s">
        <v>57</v>
      </c>
      <c r="Y252" s="22" t="s">
        <v>57</v>
      </c>
      <c r="Z252" s="22" t="s">
        <v>32</v>
      </c>
      <c r="AC252" s="11" t="s">
        <v>1862</v>
      </c>
      <c r="AD252">
        <v>13</v>
      </c>
    </row>
    <row r="253" spans="1:30" x14ac:dyDescent="0.25">
      <c r="A253" s="52">
        <v>2312</v>
      </c>
      <c r="B253" s="52">
        <v>2312</v>
      </c>
      <c r="C253" s="52">
        <v>2312</v>
      </c>
      <c r="D253" t="s">
        <v>556</v>
      </c>
      <c r="E253" t="s">
        <v>556</v>
      </c>
      <c r="F253" t="s">
        <v>91</v>
      </c>
      <c r="G253" s="3" t="s">
        <v>557</v>
      </c>
      <c r="H253" s="20" t="s">
        <v>1109</v>
      </c>
      <c r="I253" s="21">
        <v>25</v>
      </c>
      <c r="J253" s="10" t="s">
        <v>474</v>
      </c>
      <c r="K253" s="21">
        <v>25</v>
      </c>
      <c r="L253" s="21" t="s">
        <v>474</v>
      </c>
      <c r="M253" s="21" t="s">
        <v>36</v>
      </c>
      <c r="N253" s="9" t="s">
        <v>474</v>
      </c>
      <c r="O253" s="52">
        <v>2312</v>
      </c>
      <c r="P253" s="52">
        <v>2312</v>
      </c>
      <c r="Q253" s="52">
        <v>2312</v>
      </c>
      <c r="R253" s="10" t="s">
        <v>57</v>
      </c>
      <c r="S253" s="10" t="s">
        <v>57</v>
      </c>
      <c r="T253" s="10" t="s">
        <v>57</v>
      </c>
      <c r="U253" s="22">
        <v>1</v>
      </c>
      <c r="V253" s="22">
        <v>1</v>
      </c>
      <c r="W253" s="22">
        <v>1</v>
      </c>
      <c r="X253" s="22" t="s">
        <v>57</v>
      </c>
      <c r="Y253" s="22" t="s">
        <v>57</v>
      </c>
      <c r="Z253" s="22" t="s">
        <v>32</v>
      </c>
      <c r="AC253" s="11" t="s">
        <v>1862</v>
      </c>
      <c r="AD253">
        <v>13</v>
      </c>
    </row>
    <row r="254" spans="1:30" x14ac:dyDescent="0.25">
      <c r="A254" s="52">
        <v>4284</v>
      </c>
      <c r="B254" s="52">
        <v>4284</v>
      </c>
      <c r="C254" s="52">
        <v>4284</v>
      </c>
      <c r="D254" t="s">
        <v>558</v>
      </c>
      <c r="E254" t="s">
        <v>558</v>
      </c>
      <c r="F254" t="s">
        <v>91</v>
      </c>
      <c r="G254" s="3" t="s">
        <v>559</v>
      </c>
      <c r="H254" s="20" t="s">
        <v>1110</v>
      </c>
      <c r="I254" s="21">
        <v>25</v>
      </c>
      <c r="J254" s="10" t="s">
        <v>474</v>
      </c>
      <c r="K254" s="21">
        <v>25</v>
      </c>
      <c r="L254" s="21" t="s">
        <v>474</v>
      </c>
      <c r="M254" s="21" t="s">
        <v>36</v>
      </c>
      <c r="N254" s="9" t="s">
        <v>474</v>
      </c>
      <c r="O254" s="52">
        <v>4284</v>
      </c>
      <c r="P254" s="52">
        <v>4284</v>
      </c>
      <c r="Q254" s="52">
        <v>4284</v>
      </c>
      <c r="R254" s="10" t="s">
        <v>57</v>
      </c>
      <c r="S254" s="10" t="s">
        <v>57</v>
      </c>
      <c r="T254" s="10" t="s">
        <v>57</v>
      </c>
      <c r="U254" s="22">
        <v>1</v>
      </c>
      <c r="V254" s="22">
        <v>1</v>
      </c>
      <c r="W254" s="22">
        <v>1</v>
      </c>
      <c r="X254" s="22" t="s">
        <v>57</v>
      </c>
      <c r="Y254" s="22" t="s">
        <v>57</v>
      </c>
      <c r="Z254" s="22" t="s">
        <v>32</v>
      </c>
      <c r="AC254" s="11" t="s">
        <v>1862</v>
      </c>
      <c r="AD254">
        <v>13</v>
      </c>
    </row>
    <row r="255" spans="1:30" x14ac:dyDescent="0.25">
      <c r="A255" s="52">
        <v>2306</v>
      </c>
      <c r="B255" s="52">
        <v>2306</v>
      </c>
      <c r="C255" s="52">
        <v>2306</v>
      </c>
      <c r="D255" t="s">
        <v>560</v>
      </c>
      <c r="E255" t="s">
        <v>91</v>
      </c>
      <c r="F255" t="s">
        <v>91</v>
      </c>
      <c r="G255" s="3" t="s">
        <v>561</v>
      </c>
      <c r="H255" s="20" t="s">
        <v>1111</v>
      </c>
      <c r="I255" s="21">
        <v>25</v>
      </c>
      <c r="J255" s="10" t="s">
        <v>474</v>
      </c>
      <c r="K255" s="21">
        <v>25</v>
      </c>
      <c r="L255" s="21" t="s">
        <v>474</v>
      </c>
      <c r="M255" s="21" t="s">
        <v>36</v>
      </c>
      <c r="N255" s="9" t="s">
        <v>474</v>
      </c>
      <c r="O255" s="52">
        <v>2306</v>
      </c>
      <c r="P255" s="52">
        <v>2306</v>
      </c>
      <c r="Q255" s="52">
        <v>2306</v>
      </c>
      <c r="R255" s="10" t="s">
        <v>57</v>
      </c>
      <c r="S255" s="10" t="s">
        <v>57</v>
      </c>
      <c r="T255" s="10" t="s">
        <v>57</v>
      </c>
      <c r="U255" s="22">
        <v>1</v>
      </c>
      <c r="V255" s="22">
        <v>1</v>
      </c>
      <c r="W255" s="22">
        <v>1</v>
      </c>
      <c r="X255" s="22" t="s">
        <v>57</v>
      </c>
      <c r="Y255" s="22" t="s">
        <v>57</v>
      </c>
      <c r="Z255" s="22" t="s">
        <v>32</v>
      </c>
      <c r="AC255" s="11" t="s">
        <v>1862</v>
      </c>
      <c r="AD255">
        <v>13</v>
      </c>
    </row>
    <row r="256" spans="1:30" x14ac:dyDescent="0.25">
      <c r="A256" s="52">
        <v>2307</v>
      </c>
      <c r="B256" s="52">
        <v>2307</v>
      </c>
      <c r="C256" s="52">
        <v>2307</v>
      </c>
      <c r="D256" t="s">
        <v>562</v>
      </c>
      <c r="E256" t="s">
        <v>91</v>
      </c>
      <c r="F256" t="s">
        <v>91</v>
      </c>
      <c r="G256" s="3" t="s">
        <v>563</v>
      </c>
      <c r="H256" s="20" t="s">
        <v>1112</v>
      </c>
      <c r="I256" s="21">
        <v>25</v>
      </c>
      <c r="J256" s="10" t="s">
        <v>474</v>
      </c>
      <c r="K256" s="21">
        <v>25</v>
      </c>
      <c r="L256" s="21" t="s">
        <v>474</v>
      </c>
      <c r="M256" s="21" t="s">
        <v>36</v>
      </c>
      <c r="N256" s="9" t="s">
        <v>474</v>
      </c>
      <c r="O256" s="52">
        <v>2307</v>
      </c>
      <c r="P256" s="52">
        <v>2307</v>
      </c>
      <c r="Q256" s="52">
        <v>2307</v>
      </c>
      <c r="R256" s="10" t="s">
        <v>57</v>
      </c>
      <c r="S256" s="10" t="s">
        <v>57</v>
      </c>
      <c r="T256" s="10" t="s">
        <v>57</v>
      </c>
      <c r="U256" s="22">
        <v>1</v>
      </c>
      <c r="V256" s="22">
        <v>1</v>
      </c>
      <c r="W256" s="22">
        <v>1</v>
      </c>
      <c r="X256" s="22" t="s">
        <v>57</v>
      </c>
      <c r="Y256" s="22" t="s">
        <v>57</v>
      </c>
      <c r="Z256" s="22" t="s">
        <v>32</v>
      </c>
      <c r="AC256" s="11" t="s">
        <v>1862</v>
      </c>
      <c r="AD256">
        <v>13</v>
      </c>
    </row>
    <row r="257" spans="1:30" x14ac:dyDescent="0.25">
      <c r="A257" s="52">
        <v>3114</v>
      </c>
      <c r="B257" s="52">
        <v>3114</v>
      </c>
      <c r="C257" s="52">
        <v>3114</v>
      </c>
      <c r="D257" t="s">
        <v>564</v>
      </c>
      <c r="E257" t="s">
        <v>564</v>
      </c>
      <c r="F257" t="s">
        <v>91</v>
      </c>
      <c r="G257" s="3" t="s">
        <v>565</v>
      </c>
      <c r="H257" s="20" t="s">
        <v>1113</v>
      </c>
      <c r="I257" s="21">
        <v>3</v>
      </c>
      <c r="J257" s="10" t="s">
        <v>566</v>
      </c>
      <c r="K257" s="21">
        <v>3</v>
      </c>
      <c r="L257" s="21" t="s">
        <v>566</v>
      </c>
      <c r="M257" s="21" t="s">
        <v>36</v>
      </c>
      <c r="N257" s="9" t="s">
        <v>566</v>
      </c>
      <c r="O257" s="52">
        <v>3114</v>
      </c>
      <c r="P257" s="52">
        <v>3114</v>
      </c>
      <c r="Q257" s="52">
        <v>3114</v>
      </c>
      <c r="R257" s="10" t="s">
        <v>57</v>
      </c>
      <c r="S257" s="10" t="s">
        <v>57</v>
      </c>
      <c r="T257" s="10" t="s">
        <v>57</v>
      </c>
      <c r="U257" s="22">
        <v>1</v>
      </c>
      <c r="V257" s="22">
        <v>1</v>
      </c>
      <c r="W257" s="22">
        <v>1</v>
      </c>
      <c r="X257" s="22" t="s">
        <v>57</v>
      </c>
      <c r="Y257" s="22" t="s">
        <v>57</v>
      </c>
      <c r="Z257" s="22" t="s">
        <v>32</v>
      </c>
      <c r="AC257" s="11" t="s">
        <v>1862</v>
      </c>
      <c r="AD257">
        <v>14</v>
      </c>
    </row>
    <row r="258" spans="1:30" x14ac:dyDescent="0.25">
      <c r="A258" s="52">
        <v>2456</v>
      </c>
      <c r="B258" s="52">
        <v>2456</v>
      </c>
      <c r="C258" s="52">
        <v>2456</v>
      </c>
      <c r="D258" t="s">
        <v>567</v>
      </c>
      <c r="E258" t="s">
        <v>567</v>
      </c>
      <c r="F258" t="s">
        <v>91</v>
      </c>
      <c r="G258" s="3" t="s">
        <v>568</v>
      </c>
      <c r="H258" s="20" t="s">
        <v>1114</v>
      </c>
      <c r="I258" s="21">
        <v>15</v>
      </c>
      <c r="J258" s="10" t="s">
        <v>73</v>
      </c>
      <c r="K258" s="21">
        <v>15</v>
      </c>
      <c r="L258" s="21" t="s">
        <v>73</v>
      </c>
      <c r="M258" s="21" t="s">
        <v>36</v>
      </c>
      <c r="N258" s="9" t="s">
        <v>73</v>
      </c>
      <c r="O258" s="52">
        <v>2456</v>
      </c>
      <c r="P258" s="52">
        <v>2456</v>
      </c>
      <c r="Q258" s="52">
        <v>2456</v>
      </c>
      <c r="R258" s="10" t="s">
        <v>57</v>
      </c>
      <c r="S258" s="10" t="s">
        <v>57</v>
      </c>
      <c r="T258" s="10" t="s">
        <v>57</v>
      </c>
      <c r="U258" s="22">
        <v>1</v>
      </c>
      <c r="V258" s="22">
        <v>1</v>
      </c>
      <c r="W258" s="22">
        <v>1</v>
      </c>
      <c r="X258" s="22" t="s">
        <v>57</v>
      </c>
      <c r="Y258" s="22" t="s">
        <v>57</v>
      </c>
      <c r="Z258" s="22" t="s">
        <v>57</v>
      </c>
      <c r="AC258" s="11" t="s">
        <v>1862</v>
      </c>
      <c r="AD258">
        <v>14</v>
      </c>
    </row>
    <row r="259" spans="1:30" x14ac:dyDescent="0.25">
      <c r="A259" s="52">
        <v>2509</v>
      </c>
      <c r="B259" s="52">
        <v>2509</v>
      </c>
      <c r="C259" s="52">
        <v>2509</v>
      </c>
      <c r="D259" t="s">
        <v>569</v>
      </c>
      <c r="E259" t="s">
        <v>569</v>
      </c>
      <c r="F259" t="s">
        <v>1115</v>
      </c>
      <c r="G259" s="3" t="s">
        <v>570</v>
      </c>
      <c r="H259" s="20" t="s">
        <v>1116</v>
      </c>
      <c r="I259" s="21">
        <v>80</v>
      </c>
      <c r="J259" s="10" t="s">
        <v>84</v>
      </c>
      <c r="K259" s="21">
        <v>80</v>
      </c>
      <c r="L259" s="21" t="s">
        <v>84</v>
      </c>
      <c r="M259" s="21">
        <v>55</v>
      </c>
      <c r="N259" s="9" t="s">
        <v>84</v>
      </c>
      <c r="O259" s="52">
        <v>2509</v>
      </c>
      <c r="P259" s="52">
        <v>2509</v>
      </c>
      <c r="Q259" s="52">
        <v>2509</v>
      </c>
      <c r="R259" s="10" t="s">
        <v>1830</v>
      </c>
      <c r="S259" s="10" t="s">
        <v>1830</v>
      </c>
      <c r="T259" s="10" t="s">
        <v>1830</v>
      </c>
      <c r="U259" s="22">
        <v>1</v>
      </c>
      <c r="V259" s="22">
        <v>1</v>
      </c>
      <c r="W259" s="22">
        <v>1</v>
      </c>
      <c r="X259" s="22" t="s">
        <v>57</v>
      </c>
      <c r="Y259" s="22" t="s">
        <v>57</v>
      </c>
      <c r="Z259" s="22" t="s">
        <v>32</v>
      </c>
      <c r="AC259" s="11" t="s">
        <v>1862</v>
      </c>
      <c r="AD259">
        <v>15</v>
      </c>
    </row>
    <row r="260" spans="1:30" x14ac:dyDescent="0.25">
      <c r="A260" s="52">
        <v>3409</v>
      </c>
      <c r="B260" s="52">
        <v>3409</v>
      </c>
      <c r="C260" s="52">
        <v>3409</v>
      </c>
      <c r="D260" t="s">
        <v>571</v>
      </c>
      <c r="E260" t="s">
        <v>571</v>
      </c>
      <c r="F260" t="s">
        <v>1117</v>
      </c>
      <c r="G260" s="3" t="s">
        <v>572</v>
      </c>
      <c r="H260" s="20" t="s">
        <v>1118</v>
      </c>
      <c r="I260" s="21">
        <v>60</v>
      </c>
      <c r="J260" s="10" t="s">
        <v>84</v>
      </c>
      <c r="K260" s="21">
        <v>60</v>
      </c>
      <c r="L260" s="21" t="s">
        <v>84</v>
      </c>
      <c r="M260" s="21">
        <v>40</v>
      </c>
      <c r="N260" s="9" t="s">
        <v>84</v>
      </c>
      <c r="O260" s="52">
        <v>3409</v>
      </c>
      <c r="P260" s="52">
        <v>3409</v>
      </c>
      <c r="Q260" s="52">
        <v>3409</v>
      </c>
      <c r="R260" s="10" t="s">
        <v>1830</v>
      </c>
      <c r="S260" s="10" t="s">
        <v>1830</v>
      </c>
      <c r="T260" s="10" t="s">
        <v>1830</v>
      </c>
      <c r="U260" s="22">
        <v>1</v>
      </c>
      <c r="V260" s="22">
        <v>1</v>
      </c>
      <c r="W260" s="22">
        <v>1</v>
      </c>
      <c r="X260" s="22" t="s">
        <v>57</v>
      </c>
      <c r="Y260" s="22" t="s">
        <v>57</v>
      </c>
      <c r="Z260" s="22" t="s">
        <v>32</v>
      </c>
      <c r="AC260" s="11" t="s">
        <v>1862</v>
      </c>
      <c r="AD260">
        <v>15</v>
      </c>
    </row>
    <row r="261" spans="1:30" x14ac:dyDescent="0.25">
      <c r="A261" s="52">
        <v>2271</v>
      </c>
      <c r="B261" s="52">
        <v>2271</v>
      </c>
      <c r="C261" s="52">
        <v>2271</v>
      </c>
      <c r="D261" t="s">
        <v>573</v>
      </c>
      <c r="E261" t="s">
        <v>573</v>
      </c>
      <c r="F261" t="s">
        <v>1119</v>
      </c>
      <c r="G261" s="3" t="s">
        <v>1120</v>
      </c>
      <c r="H261" s="20" t="s">
        <v>1121</v>
      </c>
      <c r="I261" s="21">
        <v>7</v>
      </c>
      <c r="J261" s="10" t="s">
        <v>84</v>
      </c>
      <c r="K261" s="21">
        <v>7</v>
      </c>
      <c r="L261" s="21" t="s">
        <v>84</v>
      </c>
      <c r="M261" s="21">
        <v>5</v>
      </c>
      <c r="N261" s="9" t="s">
        <v>84</v>
      </c>
      <c r="O261" s="52">
        <v>2271</v>
      </c>
      <c r="P261" s="52">
        <v>2271</v>
      </c>
      <c r="Q261" s="52">
        <v>2271</v>
      </c>
      <c r="R261" s="10" t="s">
        <v>1830</v>
      </c>
      <c r="S261" s="10" t="s">
        <v>1830</v>
      </c>
      <c r="T261" s="10" t="s">
        <v>1830</v>
      </c>
      <c r="U261" s="22">
        <v>1</v>
      </c>
      <c r="V261" s="22">
        <v>1</v>
      </c>
      <c r="W261" s="22">
        <v>1</v>
      </c>
      <c r="X261" s="22" t="s">
        <v>57</v>
      </c>
      <c r="Y261" s="22" t="s">
        <v>57</v>
      </c>
      <c r="Z261" s="22" t="s">
        <v>57</v>
      </c>
      <c r="AC261" s="11" t="s">
        <v>1862</v>
      </c>
      <c r="AD261">
        <v>16</v>
      </c>
    </row>
    <row r="262" spans="1:30" x14ac:dyDescent="0.25">
      <c r="A262" s="52">
        <v>3183</v>
      </c>
      <c r="B262" s="52">
        <v>3183</v>
      </c>
      <c r="C262" s="52">
        <v>3183</v>
      </c>
      <c r="D262" t="s">
        <v>574</v>
      </c>
      <c r="E262" t="s">
        <v>574</v>
      </c>
      <c r="F262" t="s">
        <v>91</v>
      </c>
      <c r="G262" s="3" t="s">
        <v>575</v>
      </c>
      <c r="H262" s="20" t="s">
        <v>1122</v>
      </c>
      <c r="I262" s="21">
        <v>5</v>
      </c>
      <c r="J262" s="10" t="s">
        <v>84</v>
      </c>
      <c r="K262" s="21">
        <v>5</v>
      </c>
      <c r="L262" s="21" t="s">
        <v>84</v>
      </c>
      <c r="M262" s="21" t="s">
        <v>36</v>
      </c>
      <c r="N262" s="9" t="s">
        <v>84</v>
      </c>
      <c r="O262" s="52">
        <v>3183</v>
      </c>
      <c r="P262" s="52">
        <v>3183</v>
      </c>
      <c r="Q262" s="52">
        <v>3183</v>
      </c>
      <c r="R262" s="10" t="s">
        <v>57</v>
      </c>
      <c r="S262" s="10" t="s">
        <v>57</v>
      </c>
      <c r="T262" s="10" t="s">
        <v>57</v>
      </c>
      <c r="U262" s="22">
        <v>1</v>
      </c>
      <c r="V262" s="22">
        <v>1</v>
      </c>
      <c r="W262" s="22">
        <v>1</v>
      </c>
      <c r="X262" s="22" t="s">
        <v>57</v>
      </c>
      <c r="Y262" s="22" t="s">
        <v>57</v>
      </c>
      <c r="Z262" s="22" t="s">
        <v>57</v>
      </c>
      <c r="AC262" s="11" t="s">
        <v>1862</v>
      </c>
      <c r="AD262">
        <v>17</v>
      </c>
    </row>
    <row r="263" spans="1:30" x14ac:dyDescent="0.25">
      <c r="A263" s="52"/>
      <c r="B263" s="52"/>
      <c r="C263" s="52"/>
      <c r="G263" s="3" t="s">
        <v>576</v>
      </c>
      <c r="H263" s="20" t="s">
        <v>576</v>
      </c>
      <c r="I263" s="21"/>
      <c r="K263" s="21"/>
      <c r="L263" s="21"/>
      <c r="M263" s="21"/>
      <c r="N263" s="9"/>
      <c r="U263" s="22"/>
      <c r="V263" s="22"/>
      <c r="W263" s="22"/>
      <c r="X263" s="22"/>
      <c r="Y263" s="22"/>
      <c r="Z263" s="22"/>
      <c r="AC263" s="11" t="s">
        <v>1862</v>
      </c>
    </row>
    <row r="264" spans="1:30" x14ac:dyDescent="0.25">
      <c r="A264" s="52">
        <v>2197</v>
      </c>
      <c r="B264" s="52">
        <v>2197</v>
      </c>
      <c r="C264" s="52">
        <v>2197</v>
      </c>
      <c r="D264" t="s">
        <v>577</v>
      </c>
      <c r="E264" t="s">
        <v>577</v>
      </c>
      <c r="F264" t="s">
        <v>91</v>
      </c>
      <c r="G264" s="3" t="s">
        <v>578</v>
      </c>
      <c r="H264" s="20" t="s">
        <v>1123</v>
      </c>
      <c r="I264" s="21">
        <v>25</v>
      </c>
      <c r="J264" s="10" t="s">
        <v>543</v>
      </c>
      <c r="K264" s="21">
        <v>25</v>
      </c>
      <c r="L264" s="21" t="s">
        <v>543</v>
      </c>
      <c r="M264" s="21" t="s">
        <v>36</v>
      </c>
      <c r="N264" s="9" t="s">
        <v>543</v>
      </c>
      <c r="O264" s="52">
        <v>2197</v>
      </c>
      <c r="P264" s="52">
        <v>2197</v>
      </c>
      <c r="Q264" s="52">
        <v>2197</v>
      </c>
      <c r="R264" s="10" t="s">
        <v>57</v>
      </c>
      <c r="S264" s="10" t="s">
        <v>57</v>
      </c>
      <c r="T264" s="10" t="s">
        <v>57</v>
      </c>
      <c r="U264" s="22">
        <v>1</v>
      </c>
      <c r="V264" s="22">
        <v>1</v>
      </c>
      <c r="W264" s="22">
        <v>1</v>
      </c>
      <c r="X264" s="22" t="s">
        <v>57</v>
      </c>
      <c r="Y264" s="22" t="s">
        <v>57</v>
      </c>
      <c r="Z264" s="22" t="s">
        <v>32</v>
      </c>
      <c r="AC264" s="11" t="s">
        <v>1862</v>
      </c>
      <c r="AD264">
        <v>20</v>
      </c>
    </row>
    <row r="265" spans="1:30" x14ac:dyDescent="0.25">
      <c r="A265" s="52">
        <v>2198</v>
      </c>
      <c r="B265" s="52">
        <v>2198</v>
      </c>
      <c r="C265" s="52">
        <v>2198</v>
      </c>
      <c r="D265" t="s">
        <v>579</v>
      </c>
      <c r="E265" t="s">
        <v>579</v>
      </c>
      <c r="F265" t="s">
        <v>91</v>
      </c>
      <c r="G265" s="3" t="s">
        <v>580</v>
      </c>
      <c r="H265" s="20" t="s">
        <v>1124</v>
      </c>
      <c r="I265" s="21">
        <v>25</v>
      </c>
      <c r="J265" s="10" t="s">
        <v>543</v>
      </c>
      <c r="K265" s="21">
        <v>25</v>
      </c>
      <c r="L265" s="21" t="s">
        <v>543</v>
      </c>
      <c r="M265" s="21" t="s">
        <v>36</v>
      </c>
      <c r="N265" s="9" t="s">
        <v>543</v>
      </c>
      <c r="O265" s="52">
        <v>2198</v>
      </c>
      <c r="P265" s="52">
        <v>2198</v>
      </c>
      <c r="Q265" s="52">
        <v>2198</v>
      </c>
      <c r="R265" s="10" t="s">
        <v>57</v>
      </c>
      <c r="S265" s="10" t="s">
        <v>57</v>
      </c>
      <c r="T265" s="10" t="s">
        <v>57</v>
      </c>
      <c r="U265" s="22">
        <v>1</v>
      </c>
      <c r="V265" s="22">
        <v>1</v>
      </c>
      <c r="W265" s="22">
        <v>1</v>
      </c>
      <c r="X265" s="22" t="s">
        <v>57</v>
      </c>
      <c r="Y265" s="22" t="s">
        <v>57</v>
      </c>
      <c r="Z265" s="22" t="s">
        <v>32</v>
      </c>
      <c r="AC265" s="11" t="s">
        <v>1862</v>
      </c>
      <c r="AD265">
        <v>20</v>
      </c>
    </row>
    <row r="266" spans="1:30" x14ac:dyDescent="0.25">
      <c r="A266" s="52">
        <v>2199</v>
      </c>
      <c r="B266" s="52">
        <v>2199</v>
      </c>
      <c r="C266" s="52">
        <v>2199</v>
      </c>
      <c r="D266" t="s">
        <v>581</v>
      </c>
      <c r="E266" t="s">
        <v>581</v>
      </c>
      <c r="F266" t="s">
        <v>91</v>
      </c>
      <c r="G266" s="3" t="s">
        <v>582</v>
      </c>
      <c r="H266" s="20" t="s">
        <v>1125</v>
      </c>
      <c r="I266" s="21">
        <v>25</v>
      </c>
      <c r="J266" s="10" t="s">
        <v>543</v>
      </c>
      <c r="K266" s="21">
        <v>25</v>
      </c>
      <c r="L266" s="21" t="s">
        <v>543</v>
      </c>
      <c r="M266" s="21" t="s">
        <v>36</v>
      </c>
      <c r="N266" s="9" t="s">
        <v>543</v>
      </c>
      <c r="O266" s="52">
        <v>2199</v>
      </c>
      <c r="P266" s="52">
        <v>2199</v>
      </c>
      <c r="Q266" s="52">
        <v>2199</v>
      </c>
      <c r="R266" s="10" t="s">
        <v>57</v>
      </c>
      <c r="S266" s="10" t="s">
        <v>57</v>
      </c>
      <c r="T266" s="10" t="s">
        <v>57</v>
      </c>
      <c r="U266" s="22">
        <v>1</v>
      </c>
      <c r="V266" s="22">
        <v>1</v>
      </c>
      <c r="W266" s="22">
        <v>1</v>
      </c>
      <c r="X266" s="22" t="s">
        <v>57</v>
      </c>
      <c r="Y266" s="22" t="s">
        <v>57</v>
      </c>
      <c r="Z266" s="22" t="s">
        <v>32</v>
      </c>
      <c r="AC266" s="11" t="s">
        <v>1862</v>
      </c>
      <c r="AD266">
        <v>20</v>
      </c>
    </row>
    <row r="267" spans="1:30" x14ac:dyDescent="0.25">
      <c r="A267" s="52">
        <v>2200</v>
      </c>
      <c r="B267" s="52">
        <v>2200</v>
      </c>
      <c r="C267" s="52">
        <v>2200</v>
      </c>
      <c r="D267" t="s">
        <v>583</v>
      </c>
      <c r="E267" t="s">
        <v>583</v>
      </c>
      <c r="F267" t="s">
        <v>91</v>
      </c>
      <c r="G267" s="3" t="s">
        <v>584</v>
      </c>
      <c r="H267" s="20" t="s">
        <v>1126</v>
      </c>
      <c r="I267" s="21">
        <v>25</v>
      </c>
      <c r="J267" s="10" t="s">
        <v>543</v>
      </c>
      <c r="K267" s="21">
        <v>25</v>
      </c>
      <c r="L267" s="21" t="s">
        <v>543</v>
      </c>
      <c r="M267" s="21" t="s">
        <v>36</v>
      </c>
      <c r="N267" s="9" t="s">
        <v>543</v>
      </c>
      <c r="O267" s="52">
        <v>2200</v>
      </c>
      <c r="P267" s="52">
        <v>2200</v>
      </c>
      <c r="Q267" s="52">
        <v>2200</v>
      </c>
      <c r="R267" s="10" t="s">
        <v>57</v>
      </c>
      <c r="S267" s="10" t="s">
        <v>57</v>
      </c>
      <c r="T267" s="10" t="s">
        <v>57</v>
      </c>
      <c r="U267" s="22">
        <v>1</v>
      </c>
      <c r="V267" s="22">
        <v>1</v>
      </c>
      <c r="W267" s="22">
        <v>1</v>
      </c>
      <c r="X267" s="22" t="s">
        <v>57</v>
      </c>
      <c r="Y267" s="22" t="s">
        <v>57</v>
      </c>
      <c r="Z267" s="22" t="s">
        <v>32</v>
      </c>
      <c r="AC267" s="11" t="s">
        <v>1862</v>
      </c>
      <c r="AD267">
        <v>20</v>
      </c>
    </row>
    <row r="268" spans="1:30" x14ac:dyDescent="0.25">
      <c r="A268" s="52">
        <v>2201</v>
      </c>
      <c r="B268" s="52">
        <v>2201</v>
      </c>
      <c r="C268" s="52">
        <v>2201</v>
      </c>
      <c r="D268" t="s">
        <v>585</v>
      </c>
      <c r="E268" t="s">
        <v>585</v>
      </c>
      <c r="F268" t="s">
        <v>91</v>
      </c>
      <c r="G268" s="3" t="s">
        <v>586</v>
      </c>
      <c r="H268" s="20" t="s">
        <v>1127</v>
      </c>
      <c r="I268" s="21">
        <v>25</v>
      </c>
      <c r="J268" s="10" t="s">
        <v>543</v>
      </c>
      <c r="K268" s="21">
        <v>25</v>
      </c>
      <c r="L268" s="21" t="s">
        <v>543</v>
      </c>
      <c r="M268" s="21" t="s">
        <v>36</v>
      </c>
      <c r="N268" s="9" t="s">
        <v>543</v>
      </c>
      <c r="O268" s="52">
        <v>2201</v>
      </c>
      <c r="P268" s="52">
        <v>2201</v>
      </c>
      <c r="Q268" s="52">
        <v>2201</v>
      </c>
      <c r="R268" s="10" t="s">
        <v>57</v>
      </c>
      <c r="S268" s="10" t="s">
        <v>57</v>
      </c>
      <c r="T268" s="10" t="s">
        <v>57</v>
      </c>
      <c r="U268" s="22">
        <v>1</v>
      </c>
      <c r="V268" s="22">
        <v>1</v>
      </c>
      <c r="W268" s="22">
        <v>1</v>
      </c>
      <c r="X268" s="22" t="s">
        <v>57</v>
      </c>
      <c r="Y268" s="22" t="s">
        <v>57</v>
      </c>
      <c r="Z268" s="22" t="s">
        <v>32</v>
      </c>
      <c r="AC268" s="11" t="s">
        <v>1862</v>
      </c>
      <c r="AD268">
        <v>20</v>
      </c>
    </row>
    <row r="269" spans="1:30" x14ac:dyDescent="0.25">
      <c r="A269" s="52">
        <v>2269</v>
      </c>
      <c r="B269" s="52">
        <v>2269</v>
      </c>
      <c r="C269" s="52">
        <v>2269</v>
      </c>
      <c r="D269" t="s">
        <v>587</v>
      </c>
      <c r="E269" t="s">
        <v>587</v>
      </c>
      <c r="F269" t="s">
        <v>1128</v>
      </c>
      <c r="G269" s="3" t="s">
        <v>588</v>
      </c>
      <c r="H269" s="20" t="s">
        <v>1129</v>
      </c>
      <c r="I269" s="21">
        <v>15</v>
      </c>
      <c r="J269" s="10" t="s">
        <v>474</v>
      </c>
      <c r="K269" s="21">
        <v>15</v>
      </c>
      <c r="L269" s="21" t="s">
        <v>474</v>
      </c>
      <c r="M269" s="21">
        <v>10</v>
      </c>
      <c r="N269" s="9" t="s">
        <v>474</v>
      </c>
      <c r="O269" s="52">
        <v>2269</v>
      </c>
      <c r="P269" s="52">
        <v>2269</v>
      </c>
      <c r="Q269" s="52">
        <v>2269</v>
      </c>
      <c r="R269" s="10" t="s">
        <v>1830</v>
      </c>
      <c r="S269" s="10" t="s">
        <v>1830</v>
      </c>
      <c r="T269" s="10" t="s">
        <v>1830</v>
      </c>
      <c r="U269" s="22">
        <v>1</v>
      </c>
      <c r="V269" s="22">
        <v>1</v>
      </c>
      <c r="W269" s="22">
        <v>1</v>
      </c>
      <c r="X269" s="22" t="s">
        <v>57</v>
      </c>
      <c r="Y269" s="22" t="s">
        <v>57</v>
      </c>
      <c r="Z269" s="22" t="s">
        <v>32</v>
      </c>
      <c r="AC269" s="11" t="s">
        <v>1862</v>
      </c>
      <c r="AD269">
        <v>21</v>
      </c>
    </row>
    <row r="270" spans="1:30" x14ac:dyDescent="0.25">
      <c r="A270" s="52">
        <v>4759</v>
      </c>
      <c r="B270" s="52">
        <v>4759</v>
      </c>
      <c r="C270" s="52">
        <v>4759</v>
      </c>
      <c r="D270" t="s">
        <v>589</v>
      </c>
      <c r="E270" t="s">
        <v>589</v>
      </c>
      <c r="F270" t="s">
        <v>1130</v>
      </c>
      <c r="G270" s="19" t="s">
        <v>590</v>
      </c>
      <c r="H270" s="20" t="s">
        <v>1131</v>
      </c>
      <c r="I270" s="21">
        <v>15</v>
      </c>
      <c r="J270" s="10" t="s">
        <v>474</v>
      </c>
      <c r="K270" s="21">
        <v>15</v>
      </c>
      <c r="L270" s="9" t="s">
        <v>474</v>
      </c>
      <c r="M270" s="21">
        <v>10</v>
      </c>
      <c r="N270" s="9" t="s">
        <v>474</v>
      </c>
      <c r="O270" s="52">
        <v>4759</v>
      </c>
      <c r="P270" s="52">
        <v>4759</v>
      </c>
      <c r="Q270" s="52">
        <v>4759</v>
      </c>
      <c r="R270" s="9" t="s">
        <v>1830</v>
      </c>
      <c r="S270" s="9" t="s">
        <v>1830</v>
      </c>
      <c r="T270" s="9" t="s">
        <v>1830</v>
      </c>
      <c r="U270" s="22">
        <v>1</v>
      </c>
      <c r="V270" s="22">
        <v>1</v>
      </c>
      <c r="W270" s="22">
        <v>1</v>
      </c>
      <c r="X270" s="22" t="s">
        <v>57</v>
      </c>
      <c r="Y270" s="22" t="s">
        <v>57</v>
      </c>
      <c r="Z270" s="22" t="s">
        <v>32</v>
      </c>
      <c r="AC270" s="11" t="s">
        <v>1862</v>
      </c>
      <c r="AD270">
        <v>21</v>
      </c>
    </row>
    <row r="271" spans="1:30" x14ac:dyDescent="0.25">
      <c r="A271" s="52">
        <v>4758</v>
      </c>
      <c r="B271" s="52">
        <v>4758</v>
      </c>
      <c r="C271" s="52">
        <v>4758</v>
      </c>
      <c r="D271" t="s">
        <v>591</v>
      </c>
      <c r="E271" t="s">
        <v>591</v>
      </c>
      <c r="F271" t="s">
        <v>1132</v>
      </c>
      <c r="G271" s="3" t="s">
        <v>592</v>
      </c>
      <c r="H271" s="20" t="s">
        <v>1133</v>
      </c>
      <c r="I271" s="21">
        <v>15</v>
      </c>
      <c r="J271" s="10" t="s">
        <v>474</v>
      </c>
      <c r="K271" s="21">
        <v>15</v>
      </c>
      <c r="L271" s="21" t="s">
        <v>474</v>
      </c>
      <c r="M271" s="21">
        <v>10</v>
      </c>
      <c r="N271" s="10" t="s">
        <v>474</v>
      </c>
      <c r="O271" s="52">
        <v>4758</v>
      </c>
      <c r="P271" s="52">
        <v>4758</v>
      </c>
      <c r="Q271" s="52">
        <v>4758</v>
      </c>
      <c r="R271" s="10" t="s">
        <v>1830</v>
      </c>
      <c r="S271" s="10" t="s">
        <v>1830</v>
      </c>
      <c r="T271" s="10" t="s">
        <v>1830</v>
      </c>
      <c r="U271" s="22">
        <v>1</v>
      </c>
      <c r="V271" s="22">
        <v>1</v>
      </c>
      <c r="W271" s="22">
        <v>1</v>
      </c>
      <c r="X271" s="22" t="s">
        <v>57</v>
      </c>
      <c r="Y271" s="22" t="s">
        <v>57</v>
      </c>
      <c r="Z271" s="22" t="s">
        <v>32</v>
      </c>
      <c r="AC271" s="11" t="s">
        <v>1862</v>
      </c>
      <c r="AD271">
        <v>21</v>
      </c>
    </row>
    <row r="272" spans="1:30" ht="14.25" customHeight="1" x14ac:dyDescent="0.25">
      <c r="A272" s="52">
        <v>2482</v>
      </c>
      <c r="B272" s="52">
        <v>2482</v>
      </c>
      <c r="C272" s="52">
        <v>2482</v>
      </c>
      <c r="D272" t="s">
        <v>593</v>
      </c>
      <c r="E272" t="s">
        <v>593</v>
      </c>
      <c r="F272" t="s">
        <v>91</v>
      </c>
      <c r="G272" s="3" t="s">
        <v>594</v>
      </c>
      <c r="H272" s="20" t="s">
        <v>1134</v>
      </c>
      <c r="I272" s="21">
        <v>4</v>
      </c>
      <c r="J272" s="10" t="s">
        <v>543</v>
      </c>
      <c r="K272" s="21">
        <v>4</v>
      </c>
      <c r="L272" s="21" t="s">
        <v>543</v>
      </c>
      <c r="M272" s="21" t="s">
        <v>36</v>
      </c>
      <c r="N272" s="9" t="s">
        <v>543</v>
      </c>
      <c r="O272" s="52">
        <v>2482</v>
      </c>
      <c r="P272" s="52">
        <v>2482</v>
      </c>
      <c r="Q272" s="52">
        <v>2482</v>
      </c>
      <c r="R272" s="10" t="s">
        <v>57</v>
      </c>
      <c r="S272" s="10" t="s">
        <v>57</v>
      </c>
      <c r="T272" s="9" t="s">
        <v>57</v>
      </c>
      <c r="U272" s="22">
        <v>1</v>
      </c>
      <c r="V272" s="22">
        <v>1</v>
      </c>
      <c r="W272" s="22">
        <v>1</v>
      </c>
      <c r="X272" s="22" t="s">
        <v>57</v>
      </c>
      <c r="Y272" s="22" t="s">
        <v>57</v>
      </c>
      <c r="Z272" s="22" t="s">
        <v>57</v>
      </c>
      <c r="AC272" s="11" t="s">
        <v>1862</v>
      </c>
      <c r="AD272">
        <v>21</v>
      </c>
    </row>
    <row r="273" spans="1:30" x14ac:dyDescent="0.25">
      <c r="A273" s="52">
        <v>4360</v>
      </c>
      <c r="B273" s="52">
        <v>4360</v>
      </c>
      <c r="C273" s="52">
        <v>4360</v>
      </c>
      <c r="D273" t="s">
        <v>595</v>
      </c>
      <c r="E273" t="s">
        <v>595</v>
      </c>
      <c r="F273" t="s">
        <v>91</v>
      </c>
      <c r="G273" s="3" t="s">
        <v>596</v>
      </c>
      <c r="H273" s="20" t="s">
        <v>1135</v>
      </c>
      <c r="I273" s="21">
        <v>15</v>
      </c>
      <c r="J273" s="10" t="s">
        <v>506</v>
      </c>
      <c r="K273" s="21">
        <v>15</v>
      </c>
      <c r="L273" s="21" t="s">
        <v>506</v>
      </c>
      <c r="M273" s="21" t="s">
        <v>36</v>
      </c>
      <c r="N273" s="9" t="s">
        <v>506</v>
      </c>
      <c r="O273" s="52">
        <v>4360</v>
      </c>
      <c r="P273" s="52">
        <v>4360</v>
      </c>
      <c r="Q273" s="52">
        <v>4360</v>
      </c>
      <c r="R273" s="10" t="s">
        <v>57</v>
      </c>
      <c r="S273" s="10" t="s">
        <v>57</v>
      </c>
      <c r="T273" s="10" t="s">
        <v>57</v>
      </c>
      <c r="U273" s="22">
        <v>1</v>
      </c>
      <c r="V273" s="22">
        <v>1</v>
      </c>
      <c r="W273" s="22">
        <v>1</v>
      </c>
      <c r="X273" s="22" t="s">
        <v>57</v>
      </c>
      <c r="Y273" s="22" t="s">
        <v>57</v>
      </c>
      <c r="Z273" s="22" t="s">
        <v>32</v>
      </c>
      <c r="AC273" s="11" t="s">
        <v>1862</v>
      </c>
      <c r="AD273">
        <v>21</v>
      </c>
    </row>
    <row r="274" spans="1:30" x14ac:dyDescent="0.25">
      <c r="A274" s="52"/>
      <c r="B274" s="52"/>
      <c r="C274" s="52"/>
      <c r="G274" s="3" t="s">
        <v>601</v>
      </c>
      <c r="H274" s="20" t="s">
        <v>601</v>
      </c>
      <c r="I274" s="21"/>
      <c r="K274" s="21"/>
      <c r="L274" s="21"/>
      <c r="M274" s="21"/>
      <c r="N274" s="9"/>
      <c r="U274" s="22"/>
      <c r="V274" s="22"/>
      <c r="W274" s="22"/>
      <c r="X274" s="22"/>
      <c r="Y274" s="22"/>
      <c r="Z274" s="22"/>
      <c r="AC274" s="11" t="s">
        <v>605</v>
      </c>
    </row>
    <row r="275" spans="1:30" x14ac:dyDescent="0.25">
      <c r="A275" s="52">
        <v>4766</v>
      </c>
      <c r="B275" s="52">
        <v>4766</v>
      </c>
      <c r="C275" s="52">
        <v>4766</v>
      </c>
      <c r="D275" t="s">
        <v>602</v>
      </c>
      <c r="E275" t="s">
        <v>602</v>
      </c>
      <c r="F275" t="s">
        <v>91</v>
      </c>
      <c r="G275" s="3" t="s">
        <v>603</v>
      </c>
      <c r="H275" s="20" t="s">
        <v>1136</v>
      </c>
      <c r="I275" s="21">
        <v>4</v>
      </c>
      <c r="J275" s="10" t="s">
        <v>604</v>
      </c>
      <c r="K275" s="21">
        <v>4</v>
      </c>
      <c r="L275" s="21" t="s">
        <v>604</v>
      </c>
      <c r="M275" s="21" t="s">
        <v>36</v>
      </c>
      <c r="N275" s="9" t="s">
        <v>604</v>
      </c>
      <c r="O275" s="52">
        <v>4766</v>
      </c>
      <c r="P275" s="52">
        <v>4766</v>
      </c>
      <c r="Q275" s="52">
        <v>4766</v>
      </c>
      <c r="R275" s="10" t="s">
        <v>57</v>
      </c>
      <c r="S275" s="10" t="s">
        <v>57</v>
      </c>
      <c r="T275" s="10" t="s">
        <v>57</v>
      </c>
      <c r="U275" s="22">
        <v>1</v>
      </c>
      <c r="V275" s="22">
        <v>1</v>
      </c>
      <c r="W275" s="22">
        <v>1</v>
      </c>
      <c r="X275" s="22" t="s">
        <v>57</v>
      </c>
      <c r="Y275" s="22" t="s">
        <v>32</v>
      </c>
      <c r="Z275" s="22" t="s">
        <v>32</v>
      </c>
      <c r="AA275" s="50" t="s">
        <v>605</v>
      </c>
      <c r="AB275" s="50" t="s">
        <v>127</v>
      </c>
      <c r="AC275" s="11" t="s">
        <v>605</v>
      </c>
      <c r="AD275">
        <v>14</v>
      </c>
    </row>
    <row r="276" spans="1:30" x14ac:dyDescent="0.25">
      <c r="A276" s="52">
        <v>4767</v>
      </c>
      <c r="B276" s="52">
        <v>4767</v>
      </c>
      <c r="C276" s="52">
        <v>4767</v>
      </c>
      <c r="D276" t="s">
        <v>606</v>
      </c>
      <c r="E276" t="s">
        <v>606</v>
      </c>
      <c r="F276" t="s">
        <v>91</v>
      </c>
      <c r="G276" s="3" t="s">
        <v>607</v>
      </c>
      <c r="H276" s="20" t="s">
        <v>1137</v>
      </c>
      <c r="I276" s="21">
        <v>15</v>
      </c>
      <c r="J276" s="10" t="s">
        <v>604</v>
      </c>
      <c r="K276" s="21">
        <v>15</v>
      </c>
      <c r="L276" s="21" t="s">
        <v>604</v>
      </c>
      <c r="M276" s="21" t="s">
        <v>36</v>
      </c>
      <c r="N276" s="9" t="s">
        <v>604</v>
      </c>
      <c r="O276" s="52">
        <v>4767</v>
      </c>
      <c r="P276" s="52">
        <v>4767</v>
      </c>
      <c r="Q276" s="52">
        <v>4767</v>
      </c>
      <c r="R276" s="10" t="s">
        <v>57</v>
      </c>
      <c r="S276" s="10" t="s">
        <v>36</v>
      </c>
      <c r="T276" s="10" t="s">
        <v>57</v>
      </c>
      <c r="U276" s="22">
        <v>1</v>
      </c>
      <c r="V276" s="22">
        <v>1</v>
      </c>
      <c r="W276" s="22">
        <v>1</v>
      </c>
      <c r="X276" s="22" t="s">
        <v>57</v>
      </c>
      <c r="Y276" s="22" t="s">
        <v>32</v>
      </c>
      <c r="Z276" s="22" t="s">
        <v>32</v>
      </c>
      <c r="AA276" s="50" t="s">
        <v>605</v>
      </c>
      <c r="AB276" s="50" t="s">
        <v>127</v>
      </c>
      <c r="AC276" s="11" t="s">
        <v>605</v>
      </c>
      <c r="AD276">
        <v>14</v>
      </c>
    </row>
    <row r="277" spans="1:30" x14ac:dyDescent="0.25">
      <c r="A277" s="52">
        <v>2196</v>
      </c>
      <c r="B277" s="52">
        <v>2196</v>
      </c>
      <c r="C277" s="52">
        <v>2196</v>
      </c>
      <c r="D277" t="s">
        <v>15</v>
      </c>
      <c r="E277" t="s">
        <v>91</v>
      </c>
      <c r="F277" t="s">
        <v>1138</v>
      </c>
      <c r="G277" s="3" t="s">
        <v>608</v>
      </c>
      <c r="H277" s="20" t="s">
        <v>1139</v>
      </c>
      <c r="I277" s="21">
        <v>40</v>
      </c>
      <c r="J277" s="10" t="s">
        <v>506</v>
      </c>
      <c r="K277" s="21">
        <v>40</v>
      </c>
      <c r="L277" s="21" t="s">
        <v>506</v>
      </c>
      <c r="M277" s="21">
        <v>40</v>
      </c>
      <c r="N277" s="9" t="s">
        <v>506</v>
      </c>
      <c r="O277" s="52">
        <v>2196</v>
      </c>
      <c r="P277" s="52">
        <v>2196</v>
      </c>
      <c r="Q277" s="52">
        <v>2196</v>
      </c>
      <c r="R277" s="10" t="s">
        <v>1837</v>
      </c>
      <c r="S277" s="10" t="s">
        <v>1837</v>
      </c>
      <c r="T277" s="10" t="s">
        <v>1837</v>
      </c>
      <c r="U277" s="22">
        <v>1</v>
      </c>
      <c r="V277" s="22">
        <v>1</v>
      </c>
      <c r="W277" s="22">
        <v>1</v>
      </c>
      <c r="X277" s="22" t="s">
        <v>57</v>
      </c>
      <c r="Y277" s="22" t="s">
        <v>32</v>
      </c>
      <c r="Z277" s="22" t="s">
        <v>32</v>
      </c>
      <c r="AA277" s="50" t="s">
        <v>605</v>
      </c>
      <c r="AB277" s="50" t="s">
        <v>419</v>
      </c>
      <c r="AC277" s="11" t="s">
        <v>605</v>
      </c>
      <c r="AD277">
        <v>15</v>
      </c>
    </row>
    <row r="278" spans="1:30" x14ac:dyDescent="0.25">
      <c r="A278" s="52">
        <v>2196</v>
      </c>
      <c r="B278" s="52">
        <v>2196</v>
      </c>
      <c r="C278" s="52">
        <v>2196</v>
      </c>
      <c r="D278" t="s">
        <v>1140</v>
      </c>
      <c r="E278" t="s">
        <v>91</v>
      </c>
      <c r="F278" t="s">
        <v>1138</v>
      </c>
      <c r="G278" s="3" t="s">
        <v>608</v>
      </c>
      <c r="H278" s="20" t="s">
        <v>1139</v>
      </c>
      <c r="I278" s="21">
        <v>40</v>
      </c>
      <c r="J278" s="10" t="s">
        <v>506</v>
      </c>
      <c r="K278" s="21">
        <v>40</v>
      </c>
      <c r="L278" s="21" t="s">
        <v>506</v>
      </c>
      <c r="M278" s="21">
        <v>40</v>
      </c>
      <c r="N278" s="9" t="s">
        <v>506</v>
      </c>
      <c r="O278" s="52">
        <v>2196</v>
      </c>
      <c r="P278" s="52">
        <v>2196</v>
      </c>
      <c r="Q278" s="52">
        <v>2196</v>
      </c>
      <c r="R278" s="10" t="s">
        <v>1837</v>
      </c>
      <c r="S278" s="10" t="s">
        <v>1837</v>
      </c>
      <c r="T278" s="9" t="s">
        <v>1837</v>
      </c>
      <c r="U278" s="22">
        <v>1</v>
      </c>
      <c r="V278" s="22">
        <v>1</v>
      </c>
      <c r="W278" s="22">
        <v>1</v>
      </c>
      <c r="X278" s="22" t="s">
        <v>57</v>
      </c>
      <c r="Y278" s="22" t="s">
        <v>32</v>
      </c>
      <c r="Z278" s="22" t="s">
        <v>32</v>
      </c>
      <c r="AA278" s="50" t="s">
        <v>605</v>
      </c>
      <c r="AB278" s="50" t="s">
        <v>419</v>
      </c>
      <c r="AC278" s="11" t="s">
        <v>605</v>
      </c>
      <c r="AD278">
        <v>15</v>
      </c>
    </row>
    <row r="279" spans="1:30" x14ac:dyDescent="0.25">
      <c r="A279" s="52">
        <v>4361</v>
      </c>
      <c r="B279" s="52">
        <v>4361</v>
      </c>
      <c r="C279" s="52">
        <v>4361</v>
      </c>
      <c r="D279" t="s">
        <v>609</v>
      </c>
      <c r="E279" t="s">
        <v>609</v>
      </c>
      <c r="F279" t="s">
        <v>1138</v>
      </c>
      <c r="G279" s="3" t="s">
        <v>610</v>
      </c>
      <c r="H279" s="20" t="s">
        <v>1141</v>
      </c>
      <c r="I279" s="21">
        <v>40</v>
      </c>
      <c r="J279" s="10" t="s">
        <v>506</v>
      </c>
      <c r="K279" s="21">
        <v>40</v>
      </c>
      <c r="L279" s="21" t="s">
        <v>506</v>
      </c>
      <c r="M279" s="21">
        <v>40</v>
      </c>
      <c r="N279" s="9" t="s">
        <v>506</v>
      </c>
      <c r="O279" s="52">
        <v>4361</v>
      </c>
      <c r="P279" s="52">
        <v>4361</v>
      </c>
      <c r="Q279" s="52">
        <v>4361</v>
      </c>
      <c r="R279" s="10" t="s">
        <v>1837</v>
      </c>
      <c r="S279" s="10" t="s">
        <v>1837</v>
      </c>
      <c r="T279" s="9" t="s">
        <v>1837</v>
      </c>
      <c r="U279" s="22">
        <v>1</v>
      </c>
      <c r="V279" s="22">
        <v>1</v>
      </c>
      <c r="W279" s="22">
        <v>1</v>
      </c>
      <c r="X279" s="22" t="s">
        <v>57</v>
      </c>
      <c r="Y279" s="22" t="s">
        <v>32</v>
      </c>
      <c r="Z279" s="22" t="s">
        <v>32</v>
      </c>
      <c r="AC279" s="11" t="s">
        <v>605</v>
      </c>
      <c r="AD279">
        <v>16</v>
      </c>
    </row>
    <row r="280" spans="1:30" x14ac:dyDescent="0.25">
      <c r="A280" s="52">
        <v>4362</v>
      </c>
      <c r="B280" s="52">
        <v>4362</v>
      </c>
      <c r="C280" s="52">
        <v>4362</v>
      </c>
      <c r="D280" t="s">
        <v>611</v>
      </c>
      <c r="E280" t="s">
        <v>611</v>
      </c>
      <c r="F280" t="s">
        <v>1138</v>
      </c>
      <c r="G280" s="19" t="s">
        <v>612</v>
      </c>
      <c r="H280" s="20" t="s">
        <v>1142</v>
      </c>
      <c r="I280" s="21">
        <v>30</v>
      </c>
      <c r="J280" s="10" t="s">
        <v>506</v>
      </c>
      <c r="K280" s="21">
        <v>30</v>
      </c>
      <c r="L280" s="21" t="s">
        <v>506</v>
      </c>
      <c r="M280" s="21">
        <v>30</v>
      </c>
      <c r="N280" s="9" t="s">
        <v>506</v>
      </c>
      <c r="O280" s="52">
        <v>4362</v>
      </c>
      <c r="P280" s="52">
        <v>4362</v>
      </c>
      <c r="Q280" s="52">
        <v>4362</v>
      </c>
      <c r="R280" s="10" t="s">
        <v>1837</v>
      </c>
      <c r="S280" s="10" t="s">
        <v>1837</v>
      </c>
      <c r="T280" s="9" t="s">
        <v>1837</v>
      </c>
      <c r="U280" s="22">
        <v>1</v>
      </c>
      <c r="V280" s="22">
        <v>1</v>
      </c>
      <c r="W280" s="22">
        <v>1</v>
      </c>
      <c r="X280" s="22" t="s">
        <v>57</v>
      </c>
      <c r="Y280" s="22" t="s">
        <v>32</v>
      </c>
      <c r="Z280" s="22" t="s">
        <v>32</v>
      </c>
      <c r="AC280" s="11" t="s">
        <v>605</v>
      </c>
      <c r="AD280">
        <v>16</v>
      </c>
    </row>
    <row r="281" spans="1:30" x14ac:dyDescent="0.25">
      <c r="A281" s="52">
        <v>4361</v>
      </c>
      <c r="B281" s="52">
        <v>4361</v>
      </c>
      <c r="C281" s="52">
        <v>4361</v>
      </c>
      <c r="D281" t="s">
        <v>1143</v>
      </c>
      <c r="E281" t="s">
        <v>1143</v>
      </c>
      <c r="F281" t="s">
        <v>1138</v>
      </c>
      <c r="G281" s="19" t="s">
        <v>610</v>
      </c>
      <c r="H281" s="20" t="s">
        <v>1144</v>
      </c>
      <c r="I281" s="21">
        <v>40</v>
      </c>
      <c r="J281" s="10" t="s">
        <v>506</v>
      </c>
      <c r="K281" s="21">
        <v>40</v>
      </c>
      <c r="L281" s="21" t="s">
        <v>506</v>
      </c>
      <c r="M281" s="21">
        <v>40</v>
      </c>
      <c r="N281" s="9" t="s">
        <v>506</v>
      </c>
      <c r="O281" s="52">
        <v>4361</v>
      </c>
      <c r="P281" s="52">
        <v>4361</v>
      </c>
      <c r="Q281" s="52">
        <v>4361</v>
      </c>
      <c r="R281" s="10" t="s">
        <v>1837</v>
      </c>
      <c r="S281" s="10" t="s">
        <v>1837</v>
      </c>
      <c r="T281" s="9" t="s">
        <v>1837</v>
      </c>
      <c r="U281" s="22">
        <v>1</v>
      </c>
      <c r="V281" s="22">
        <v>1</v>
      </c>
      <c r="W281" s="22">
        <v>1</v>
      </c>
      <c r="X281" s="22" t="s">
        <v>57</v>
      </c>
      <c r="Y281" s="22" t="s">
        <v>32</v>
      </c>
      <c r="Z281" s="22" t="s">
        <v>32</v>
      </c>
      <c r="AA281" s="50" t="s">
        <v>605</v>
      </c>
      <c r="AB281" s="50" t="s">
        <v>33</v>
      </c>
      <c r="AC281" s="11" t="s">
        <v>605</v>
      </c>
      <c r="AD281">
        <v>16</v>
      </c>
    </row>
    <row r="282" spans="1:30" x14ac:dyDescent="0.25">
      <c r="A282" s="52">
        <v>4362</v>
      </c>
      <c r="B282" s="52">
        <v>4362</v>
      </c>
      <c r="C282" s="52">
        <v>4362</v>
      </c>
      <c r="D282" t="s">
        <v>1145</v>
      </c>
      <c r="E282" t="s">
        <v>1145</v>
      </c>
      <c r="F282" t="s">
        <v>1138</v>
      </c>
      <c r="G282" s="19" t="s">
        <v>612</v>
      </c>
      <c r="H282" s="20" t="s">
        <v>1146</v>
      </c>
      <c r="I282" s="21">
        <v>30</v>
      </c>
      <c r="J282" s="10" t="s">
        <v>506</v>
      </c>
      <c r="K282" s="21">
        <v>30</v>
      </c>
      <c r="L282" s="21" t="s">
        <v>506</v>
      </c>
      <c r="M282" s="21">
        <v>30</v>
      </c>
      <c r="N282" s="9" t="s">
        <v>506</v>
      </c>
      <c r="O282" s="52">
        <v>4362</v>
      </c>
      <c r="P282" s="52">
        <v>4362</v>
      </c>
      <c r="Q282" s="52">
        <v>4362</v>
      </c>
      <c r="R282" s="10" t="s">
        <v>1837</v>
      </c>
      <c r="S282" s="10" t="s">
        <v>1837</v>
      </c>
      <c r="T282" s="9" t="s">
        <v>1837</v>
      </c>
      <c r="U282" s="22">
        <v>1</v>
      </c>
      <c r="V282" s="22">
        <v>1</v>
      </c>
      <c r="W282" s="22">
        <v>1</v>
      </c>
      <c r="X282" s="22" t="s">
        <v>57</v>
      </c>
      <c r="Y282" s="22" t="s">
        <v>32</v>
      </c>
      <c r="Z282" s="22" t="s">
        <v>32</v>
      </c>
      <c r="AA282" s="50" t="s">
        <v>605</v>
      </c>
      <c r="AB282" s="50" t="s">
        <v>35</v>
      </c>
      <c r="AC282" s="11" t="s">
        <v>605</v>
      </c>
      <c r="AD282">
        <v>16</v>
      </c>
    </row>
    <row r="283" spans="1:30" x14ac:dyDescent="0.25">
      <c r="A283" s="52">
        <v>2264</v>
      </c>
      <c r="B283" s="52">
        <v>2264</v>
      </c>
      <c r="C283" s="52">
        <v>2264</v>
      </c>
      <c r="D283" t="s">
        <v>613</v>
      </c>
      <c r="E283" t="s">
        <v>613</v>
      </c>
      <c r="F283" t="s">
        <v>1138</v>
      </c>
      <c r="G283" s="3" t="s">
        <v>614</v>
      </c>
      <c r="H283" s="20" t="s">
        <v>1147</v>
      </c>
      <c r="I283" s="21">
        <v>0.5</v>
      </c>
      <c r="J283" s="10" t="s">
        <v>468</v>
      </c>
      <c r="K283" s="21">
        <v>0.5</v>
      </c>
      <c r="L283" s="21" t="s">
        <v>468</v>
      </c>
      <c r="M283" s="21">
        <v>0.5</v>
      </c>
      <c r="N283" s="9" t="s">
        <v>468</v>
      </c>
      <c r="O283" s="52">
        <v>2264</v>
      </c>
      <c r="P283" s="52">
        <v>2264</v>
      </c>
      <c r="Q283" s="52">
        <v>2264</v>
      </c>
      <c r="R283" s="10" t="s">
        <v>1837</v>
      </c>
      <c r="S283" s="10" t="s">
        <v>1837</v>
      </c>
      <c r="T283" s="9" t="s">
        <v>1837</v>
      </c>
      <c r="U283" s="22">
        <v>1</v>
      </c>
      <c r="V283" s="22">
        <v>1</v>
      </c>
      <c r="W283" s="22">
        <v>1</v>
      </c>
      <c r="X283" s="22" t="s">
        <v>57</v>
      </c>
      <c r="Y283" s="22" t="s">
        <v>57</v>
      </c>
      <c r="Z283" s="22" t="s">
        <v>32</v>
      </c>
      <c r="AC283" s="11" t="s">
        <v>605</v>
      </c>
      <c r="AD283">
        <v>17</v>
      </c>
    </row>
    <row r="284" spans="1:30" x14ac:dyDescent="0.25">
      <c r="A284" s="52">
        <v>2264</v>
      </c>
      <c r="B284" s="52">
        <v>2264</v>
      </c>
      <c r="C284" s="52">
        <v>2264</v>
      </c>
      <c r="D284" t="s">
        <v>1148</v>
      </c>
      <c r="E284" t="s">
        <v>1148</v>
      </c>
      <c r="F284" t="s">
        <v>1138</v>
      </c>
      <c r="G284" s="3" t="s">
        <v>614</v>
      </c>
      <c r="H284" s="20" t="s">
        <v>1149</v>
      </c>
      <c r="I284" s="21">
        <v>0.5</v>
      </c>
      <c r="J284" s="10" t="s">
        <v>468</v>
      </c>
      <c r="K284" s="21">
        <v>0.5</v>
      </c>
      <c r="L284" s="21" t="s">
        <v>468</v>
      </c>
      <c r="M284" s="21">
        <v>0.5</v>
      </c>
      <c r="N284" s="9" t="s">
        <v>468</v>
      </c>
      <c r="O284" s="52">
        <v>2264</v>
      </c>
      <c r="P284" s="52">
        <v>2264</v>
      </c>
      <c r="Q284" s="52">
        <v>2264</v>
      </c>
      <c r="R284" s="10" t="s">
        <v>1837</v>
      </c>
      <c r="S284" s="10" t="s">
        <v>1837</v>
      </c>
      <c r="T284" s="9" t="s">
        <v>1837</v>
      </c>
      <c r="U284" s="22">
        <v>1</v>
      </c>
      <c r="V284" s="22">
        <v>1</v>
      </c>
      <c r="W284" s="22">
        <v>1</v>
      </c>
      <c r="X284" s="22" t="s">
        <v>57</v>
      </c>
      <c r="Y284" s="22" t="s">
        <v>57</v>
      </c>
      <c r="Z284" s="22" t="s">
        <v>32</v>
      </c>
      <c r="AC284" s="11" t="s">
        <v>605</v>
      </c>
      <c r="AD284">
        <v>17</v>
      </c>
    </row>
    <row r="285" spans="1:30" x14ac:dyDescent="0.25">
      <c r="A285" s="52">
        <v>4363</v>
      </c>
      <c r="B285" s="52">
        <v>4363</v>
      </c>
      <c r="C285" s="52">
        <v>4363</v>
      </c>
      <c r="D285" t="s">
        <v>615</v>
      </c>
      <c r="E285" t="s">
        <v>615</v>
      </c>
      <c r="F285" t="s">
        <v>1138</v>
      </c>
      <c r="G285" s="3" t="s">
        <v>616</v>
      </c>
      <c r="H285" s="20" t="s">
        <v>1150</v>
      </c>
      <c r="I285" s="21">
        <v>2</v>
      </c>
      <c r="J285" s="10" t="s">
        <v>468</v>
      </c>
      <c r="K285" s="21">
        <v>2</v>
      </c>
      <c r="L285" s="21" t="s">
        <v>468</v>
      </c>
      <c r="M285" s="21">
        <v>2</v>
      </c>
      <c r="N285" s="9" t="s">
        <v>468</v>
      </c>
      <c r="O285" s="52">
        <v>4363</v>
      </c>
      <c r="P285" s="52">
        <v>4363</v>
      </c>
      <c r="Q285" s="52">
        <v>4363</v>
      </c>
      <c r="R285" s="10" t="s">
        <v>1837</v>
      </c>
      <c r="S285" s="10" t="s">
        <v>1837</v>
      </c>
      <c r="T285" s="9" t="s">
        <v>1837</v>
      </c>
      <c r="U285" s="22">
        <v>1</v>
      </c>
      <c r="V285" s="22">
        <v>1</v>
      </c>
      <c r="W285" s="22">
        <v>1</v>
      </c>
      <c r="X285" s="22" t="s">
        <v>57</v>
      </c>
      <c r="Y285" s="22" t="s">
        <v>32</v>
      </c>
      <c r="Z285" s="22" t="s">
        <v>32</v>
      </c>
      <c r="AA285" s="50" t="s">
        <v>605</v>
      </c>
      <c r="AB285" s="50" t="s">
        <v>29</v>
      </c>
      <c r="AC285" s="11" t="s">
        <v>605</v>
      </c>
      <c r="AD285">
        <v>17</v>
      </c>
    </row>
    <row r="286" spans="1:30" x14ac:dyDescent="0.25">
      <c r="A286" s="52">
        <v>4363</v>
      </c>
      <c r="B286" s="52">
        <v>4363</v>
      </c>
      <c r="C286" s="52">
        <v>4363</v>
      </c>
      <c r="D286" t="s">
        <v>1151</v>
      </c>
      <c r="E286" t="s">
        <v>1151</v>
      </c>
      <c r="F286" t="s">
        <v>1138</v>
      </c>
      <c r="G286" s="3" t="s">
        <v>616</v>
      </c>
      <c r="H286" s="20" t="s">
        <v>1152</v>
      </c>
      <c r="I286" s="21">
        <v>2</v>
      </c>
      <c r="J286" s="10" t="s">
        <v>468</v>
      </c>
      <c r="K286" s="21">
        <v>2</v>
      </c>
      <c r="L286" s="21" t="s">
        <v>468</v>
      </c>
      <c r="M286" s="21">
        <v>2</v>
      </c>
      <c r="N286" s="9" t="s">
        <v>468</v>
      </c>
      <c r="O286" s="52">
        <v>4363</v>
      </c>
      <c r="P286" s="52">
        <v>4363</v>
      </c>
      <c r="Q286" s="52">
        <v>4363</v>
      </c>
      <c r="R286" s="10" t="s">
        <v>1837</v>
      </c>
      <c r="S286" s="10" t="s">
        <v>1837</v>
      </c>
      <c r="T286" s="9" t="s">
        <v>1837</v>
      </c>
      <c r="U286" s="22">
        <v>1</v>
      </c>
      <c r="V286" s="22">
        <v>1</v>
      </c>
      <c r="W286" s="22">
        <v>1</v>
      </c>
      <c r="X286" s="22" t="s">
        <v>57</v>
      </c>
      <c r="Y286" s="22" t="s">
        <v>32</v>
      </c>
      <c r="Z286" s="22" t="s">
        <v>32</v>
      </c>
      <c r="AA286" s="50" t="s">
        <v>605</v>
      </c>
      <c r="AB286" s="50" t="s">
        <v>29</v>
      </c>
      <c r="AC286" s="11" t="s">
        <v>605</v>
      </c>
      <c r="AD286">
        <v>17</v>
      </c>
    </row>
    <row r="287" spans="1:30" x14ac:dyDescent="0.25">
      <c r="A287" s="52">
        <v>2254</v>
      </c>
      <c r="B287" s="52">
        <v>2254</v>
      </c>
      <c r="C287" s="52">
        <v>2254</v>
      </c>
      <c r="D287" t="s">
        <v>617</v>
      </c>
      <c r="E287" t="s">
        <v>91</v>
      </c>
      <c r="F287" t="s">
        <v>1138</v>
      </c>
      <c r="G287" s="3" t="s">
        <v>618</v>
      </c>
      <c r="H287" s="20" t="s">
        <v>1153</v>
      </c>
      <c r="I287" s="21">
        <v>80</v>
      </c>
      <c r="J287" s="10" t="s">
        <v>619</v>
      </c>
      <c r="K287" s="21">
        <v>80</v>
      </c>
      <c r="L287" s="21" t="s">
        <v>619</v>
      </c>
      <c r="M287" s="21">
        <v>80</v>
      </c>
      <c r="N287" s="9" t="s">
        <v>619</v>
      </c>
      <c r="O287" s="52">
        <v>2254</v>
      </c>
      <c r="P287" s="52">
        <v>2254</v>
      </c>
      <c r="Q287" s="52">
        <v>2254</v>
      </c>
      <c r="R287" s="10" t="s">
        <v>1837</v>
      </c>
      <c r="S287" s="10" t="s">
        <v>1837</v>
      </c>
      <c r="T287" s="9" t="s">
        <v>1837</v>
      </c>
      <c r="U287" s="22">
        <v>1</v>
      </c>
      <c r="V287" s="22">
        <v>1</v>
      </c>
      <c r="W287" s="22">
        <v>1</v>
      </c>
      <c r="X287" s="22" t="s">
        <v>57</v>
      </c>
      <c r="Y287" s="22" t="s">
        <v>57</v>
      </c>
      <c r="Z287" s="22" t="s">
        <v>32</v>
      </c>
      <c r="AC287" s="11" t="s">
        <v>605</v>
      </c>
      <c r="AD287">
        <v>18</v>
      </c>
    </row>
    <row r="288" spans="1:30" x14ac:dyDescent="0.25">
      <c r="A288" s="52">
        <v>2254</v>
      </c>
      <c r="B288" s="52">
        <v>2254</v>
      </c>
      <c r="C288" s="52">
        <v>2254</v>
      </c>
      <c r="D288" t="s">
        <v>1154</v>
      </c>
      <c r="E288" t="s">
        <v>91</v>
      </c>
      <c r="F288" t="s">
        <v>1138</v>
      </c>
      <c r="G288" s="3" t="s">
        <v>618</v>
      </c>
      <c r="H288" s="20" t="s">
        <v>1153</v>
      </c>
      <c r="I288" s="21">
        <v>80</v>
      </c>
      <c r="J288" s="10" t="s">
        <v>619</v>
      </c>
      <c r="K288" s="21">
        <v>80</v>
      </c>
      <c r="L288" s="21" t="s">
        <v>619</v>
      </c>
      <c r="M288" s="21">
        <v>80</v>
      </c>
      <c r="N288" s="9" t="s">
        <v>619</v>
      </c>
      <c r="O288" s="52">
        <v>2254</v>
      </c>
      <c r="P288" s="52">
        <v>2254</v>
      </c>
      <c r="Q288" s="52">
        <v>2254</v>
      </c>
      <c r="R288" s="10" t="s">
        <v>1837</v>
      </c>
      <c r="S288" s="10" t="s">
        <v>1837</v>
      </c>
      <c r="T288" s="9" t="s">
        <v>1837</v>
      </c>
      <c r="U288" s="22">
        <v>1</v>
      </c>
      <c r="V288" s="22">
        <v>1</v>
      </c>
      <c r="W288" s="22">
        <v>1</v>
      </c>
      <c r="X288" s="22" t="s">
        <v>57</v>
      </c>
      <c r="Y288" s="22" t="s">
        <v>57</v>
      </c>
      <c r="Z288" s="22" t="s">
        <v>32</v>
      </c>
      <c r="AC288" s="11" t="s">
        <v>605</v>
      </c>
      <c r="AD288">
        <v>18</v>
      </c>
    </row>
    <row r="289" spans="1:30" x14ac:dyDescent="0.25">
      <c r="A289" s="52">
        <v>2255</v>
      </c>
      <c r="B289" s="52">
        <v>2255</v>
      </c>
      <c r="C289" s="52">
        <v>2255</v>
      </c>
      <c r="D289" t="s">
        <v>620</v>
      </c>
      <c r="E289" t="s">
        <v>620</v>
      </c>
      <c r="F289" t="s">
        <v>1138</v>
      </c>
      <c r="G289" s="3" t="s">
        <v>621</v>
      </c>
      <c r="H289" s="20" t="s">
        <v>1155</v>
      </c>
      <c r="I289" s="21">
        <v>8</v>
      </c>
      <c r="J289" s="10" t="s">
        <v>506</v>
      </c>
      <c r="K289" s="21">
        <v>8</v>
      </c>
      <c r="L289" s="21" t="s">
        <v>506</v>
      </c>
      <c r="M289" s="21">
        <v>8</v>
      </c>
      <c r="N289" s="9" t="s">
        <v>506</v>
      </c>
      <c r="O289" s="52">
        <v>2255</v>
      </c>
      <c r="P289" s="52">
        <v>2255</v>
      </c>
      <c r="Q289" s="52">
        <v>2255</v>
      </c>
      <c r="R289" s="10" t="s">
        <v>1837</v>
      </c>
      <c r="S289" s="10" t="s">
        <v>1837</v>
      </c>
      <c r="T289" s="9" t="s">
        <v>1837</v>
      </c>
      <c r="U289" s="22">
        <v>1</v>
      </c>
      <c r="V289" s="22">
        <v>1</v>
      </c>
      <c r="W289" s="22">
        <v>1</v>
      </c>
      <c r="X289" s="22" t="s">
        <v>57</v>
      </c>
      <c r="Y289" s="22" t="s">
        <v>57</v>
      </c>
      <c r="Z289" s="22" t="s">
        <v>32</v>
      </c>
      <c r="AC289" s="11" t="s">
        <v>605</v>
      </c>
      <c r="AD289">
        <v>18</v>
      </c>
    </row>
    <row r="290" spans="1:30" x14ac:dyDescent="0.25">
      <c r="A290" s="52">
        <v>2255</v>
      </c>
      <c r="B290" s="52">
        <v>2255</v>
      </c>
      <c r="C290" s="52">
        <v>2255</v>
      </c>
      <c r="D290" t="s">
        <v>1156</v>
      </c>
      <c r="E290" t="s">
        <v>1156</v>
      </c>
      <c r="F290" t="s">
        <v>1138</v>
      </c>
      <c r="G290" s="3" t="s">
        <v>621</v>
      </c>
      <c r="H290" s="20" t="s">
        <v>1157</v>
      </c>
      <c r="I290" s="21">
        <v>8</v>
      </c>
      <c r="J290" s="10" t="s">
        <v>506</v>
      </c>
      <c r="K290" s="21">
        <v>8</v>
      </c>
      <c r="L290" s="21" t="s">
        <v>506</v>
      </c>
      <c r="M290" s="21">
        <v>8</v>
      </c>
      <c r="N290" s="9" t="s">
        <v>506</v>
      </c>
      <c r="O290" s="52">
        <v>2255</v>
      </c>
      <c r="P290" s="52">
        <v>2255</v>
      </c>
      <c r="Q290" s="52">
        <v>2255</v>
      </c>
      <c r="R290" s="10" t="s">
        <v>1837</v>
      </c>
      <c r="S290" s="10" t="s">
        <v>1837</v>
      </c>
      <c r="T290" s="9" t="s">
        <v>1837</v>
      </c>
      <c r="U290" s="22">
        <v>1</v>
      </c>
      <c r="V290" s="22">
        <v>1</v>
      </c>
      <c r="W290" s="22">
        <v>1</v>
      </c>
      <c r="X290" s="22" t="s">
        <v>57</v>
      </c>
      <c r="Y290" s="22" t="s">
        <v>57</v>
      </c>
      <c r="Z290" s="22" t="s">
        <v>32</v>
      </c>
      <c r="AC290" s="11" t="s">
        <v>605</v>
      </c>
      <c r="AD290">
        <v>18</v>
      </c>
    </row>
    <row r="291" spans="1:30" x14ac:dyDescent="0.25">
      <c r="A291" s="52">
        <v>2258</v>
      </c>
      <c r="B291" s="52">
        <v>2258</v>
      </c>
      <c r="C291" s="52">
        <v>2258</v>
      </c>
      <c r="D291" t="s">
        <v>622</v>
      </c>
      <c r="E291" t="s">
        <v>622</v>
      </c>
      <c r="F291" t="s">
        <v>1138</v>
      </c>
      <c r="G291" s="3" t="s">
        <v>623</v>
      </c>
      <c r="H291" s="20" t="s">
        <v>1158</v>
      </c>
      <c r="I291" s="21">
        <v>4</v>
      </c>
      <c r="J291" s="10" t="s">
        <v>506</v>
      </c>
      <c r="K291" s="21">
        <v>4</v>
      </c>
      <c r="L291" s="21" t="s">
        <v>506</v>
      </c>
      <c r="M291" s="21">
        <v>4</v>
      </c>
      <c r="N291" s="9" t="s">
        <v>506</v>
      </c>
      <c r="O291" s="52">
        <v>2258</v>
      </c>
      <c r="P291" s="52">
        <v>2258</v>
      </c>
      <c r="Q291" s="52">
        <v>2258</v>
      </c>
      <c r="R291" s="10" t="s">
        <v>1837</v>
      </c>
      <c r="S291" s="10" t="s">
        <v>1837</v>
      </c>
      <c r="T291" s="9" t="s">
        <v>1837</v>
      </c>
      <c r="U291" s="22">
        <v>1</v>
      </c>
      <c r="V291" s="22">
        <v>1</v>
      </c>
      <c r="W291" s="22">
        <v>1</v>
      </c>
      <c r="X291" s="22" t="s">
        <v>57</v>
      </c>
      <c r="Y291" s="22" t="s">
        <v>57</v>
      </c>
      <c r="Z291" s="22" t="s">
        <v>32</v>
      </c>
      <c r="AA291" s="50"/>
      <c r="AB291" s="50"/>
      <c r="AC291" s="11" t="s">
        <v>605</v>
      </c>
      <c r="AD291">
        <v>18</v>
      </c>
    </row>
    <row r="292" spans="1:30" x14ac:dyDescent="0.25">
      <c r="A292" s="52">
        <v>2258</v>
      </c>
      <c r="B292" s="52">
        <v>2258</v>
      </c>
      <c r="C292" s="52">
        <v>2258</v>
      </c>
      <c r="D292" t="s">
        <v>1159</v>
      </c>
      <c r="E292" t="s">
        <v>1159</v>
      </c>
      <c r="F292" t="s">
        <v>1138</v>
      </c>
      <c r="G292" s="3" t="s">
        <v>623</v>
      </c>
      <c r="H292" s="20" t="s">
        <v>1160</v>
      </c>
      <c r="I292" s="21">
        <v>4</v>
      </c>
      <c r="J292" s="10" t="s">
        <v>506</v>
      </c>
      <c r="K292" s="21">
        <v>4</v>
      </c>
      <c r="L292" s="21" t="s">
        <v>506</v>
      </c>
      <c r="M292" s="21">
        <v>4</v>
      </c>
      <c r="N292" s="9" t="s">
        <v>506</v>
      </c>
      <c r="O292" s="52">
        <v>2258</v>
      </c>
      <c r="P292" s="52">
        <v>2258</v>
      </c>
      <c r="Q292" s="52">
        <v>2258</v>
      </c>
      <c r="R292" s="10" t="s">
        <v>1837</v>
      </c>
      <c r="S292" s="10" t="s">
        <v>1837</v>
      </c>
      <c r="T292" s="9" t="s">
        <v>1837</v>
      </c>
      <c r="U292" s="22">
        <v>1</v>
      </c>
      <c r="V292" s="22">
        <v>1</v>
      </c>
      <c r="W292" s="22">
        <v>1</v>
      </c>
      <c r="X292" s="22" t="s">
        <v>57</v>
      </c>
      <c r="Y292" s="22" t="s">
        <v>57</v>
      </c>
      <c r="Z292" s="22" t="s">
        <v>32</v>
      </c>
      <c r="AA292" s="50"/>
      <c r="AB292" s="50"/>
      <c r="AC292" s="11" t="s">
        <v>605</v>
      </c>
      <c r="AD292">
        <v>18</v>
      </c>
    </row>
    <row r="293" spans="1:30" x14ac:dyDescent="0.25">
      <c r="A293" s="52">
        <v>2259</v>
      </c>
      <c r="B293" s="52">
        <v>2259</v>
      </c>
      <c r="C293" s="52">
        <v>2259</v>
      </c>
      <c r="D293" t="s">
        <v>624</v>
      </c>
      <c r="E293" t="s">
        <v>624</v>
      </c>
      <c r="F293" t="s">
        <v>1138</v>
      </c>
      <c r="G293" s="3" t="s">
        <v>625</v>
      </c>
      <c r="H293" s="20" t="s">
        <v>1161</v>
      </c>
      <c r="I293" s="21">
        <v>8</v>
      </c>
      <c r="J293" s="10" t="s">
        <v>626</v>
      </c>
      <c r="K293" s="21">
        <v>8</v>
      </c>
      <c r="L293" s="21" t="s">
        <v>626</v>
      </c>
      <c r="M293" s="21">
        <v>8</v>
      </c>
      <c r="N293" s="9" t="s">
        <v>626</v>
      </c>
      <c r="O293" s="52">
        <v>2259</v>
      </c>
      <c r="P293" s="52">
        <v>2259</v>
      </c>
      <c r="Q293" s="52">
        <v>2259</v>
      </c>
      <c r="R293" s="10" t="s">
        <v>1837</v>
      </c>
      <c r="S293" s="10" t="s">
        <v>1837</v>
      </c>
      <c r="T293" s="9" t="s">
        <v>1837</v>
      </c>
      <c r="U293" s="22">
        <v>1</v>
      </c>
      <c r="V293" s="22">
        <v>1</v>
      </c>
      <c r="W293" s="22">
        <v>1</v>
      </c>
      <c r="X293" s="22" t="s">
        <v>57</v>
      </c>
      <c r="Y293" s="22" t="s">
        <v>57</v>
      </c>
      <c r="Z293" s="22" t="s">
        <v>32</v>
      </c>
      <c r="AC293" s="11" t="s">
        <v>605</v>
      </c>
      <c r="AD293">
        <v>19</v>
      </c>
    </row>
    <row r="294" spans="1:30" x14ac:dyDescent="0.25">
      <c r="A294" s="52">
        <v>2259</v>
      </c>
      <c r="B294" s="52">
        <v>2259</v>
      </c>
      <c r="C294" s="52">
        <v>2259</v>
      </c>
      <c r="D294" t="s">
        <v>1162</v>
      </c>
      <c r="E294" t="s">
        <v>1162</v>
      </c>
      <c r="F294" t="s">
        <v>1138</v>
      </c>
      <c r="G294" s="3" t="s">
        <v>625</v>
      </c>
      <c r="H294" s="20" t="s">
        <v>1163</v>
      </c>
      <c r="I294" s="21">
        <v>8</v>
      </c>
      <c r="J294" s="10" t="s">
        <v>626</v>
      </c>
      <c r="K294" s="21">
        <v>8</v>
      </c>
      <c r="L294" s="21" t="s">
        <v>626</v>
      </c>
      <c r="M294" s="21">
        <v>8</v>
      </c>
      <c r="N294" s="9" t="s">
        <v>626</v>
      </c>
      <c r="O294" s="52">
        <v>2259</v>
      </c>
      <c r="P294" s="52">
        <v>2259</v>
      </c>
      <c r="Q294" s="52">
        <v>2259</v>
      </c>
      <c r="R294" s="10" t="s">
        <v>1837</v>
      </c>
      <c r="S294" s="10" t="s">
        <v>1837</v>
      </c>
      <c r="T294" s="9" t="s">
        <v>1837</v>
      </c>
      <c r="U294" s="22">
        <v>1</v>
      </c>
      <c r="V294" s="22">
        <v>1</v>
      </c>
      <c r="W294" s="22">
        <v>1</v>
      </c>
      <c r="X294" s="22" t="s">
        <v>57</v>
      </c>
      <c r="Y294" s="22" t="s">
        <v>57</v>
      </c>
      <c r="Z294" s="22" t="s">
        <v>32</v>
      </c>
      <c r="AC294" s="11" t="s">
        <v>605</v>
      </c>
      <c r="AD294">
        <v>19</v>
      </c>
    </row>
    <row r="295" spans="1:30" x14ac:dyDescent="0.25">
      <c r="A295" s="52">
        <v>2257</v>
      </c>
      <c r="B295" s="52">
        <v>2257</v>
      </c>
      <c r="C295" s="52">
        <v>2257</v>
      </c>
      <c r="D295" t="s">
        <v>627</v>
      </c>
      <c r="E295" t="s">
        <v>627</v>
      </c>
      <c r="F295" t="s">
        <v>1138</v>
      </c>
      <c r="G295" s="3" t="s">
        <v>628</v>
      </c>
      <c r="H295" s="20" t="s">
        <v>1164</v>
      </c>
      <c r="I295" s="21">
        <v>50</v>
      </c>
      <c r="J295" s="10" t="s">
        <v>506</v>
      </c>
      <c r="K295" s="21">
        <v>50</v>
      </c>
      <c r="L295" s="21" t="s">
        <v>506</v>
      </c>
      <c r="M295" s="21">
        <v>50</v>
      </c>
      <c r="N295" s="10" t="s">
        <v>506</v>
      </c>
      <c r="O295" s="52">
        <v>2257</v>
      </c>
      <c r="P295" s="52">
        <v>2257</v>
      </c>
      <c r="Q295" s="52">
        <v>2257</v>
      </c>
      <c r="R295" s="10" t="s">
        <v>1837</v>
      </c>
      <c r="S295" s="10" t="s">
        <v>1837</v>
      </c>
      <c r="T295" s="10" t="s">
        <v>1837</v>
      </c>
      <c r="U295" s="22">
        <v>0.5</v>
      </c>
      <c r="V295" s="22">
        <v>0.5</v>
      </c>
      <c r="W295" s="22">
        <v>0.5</v>
      </c>
      <c r="X295" s="22" t="s">
        <v>57</v>
      </c>
      <c r="Y295" s="22" t="s">
        <v>57</v>
      </c>
      <c r="Z295" s="22" t="s">
        <v>32</v>
      </c>
      <c r="AC295" s="11" t="s">
        <v>605</v>
      </c>
      <c r="AD295">
        <v>20</v>
      </c>
    </row>
    <row r="296" spans="1:30" x14ac:dyDescent="0.25">
      <c r="A296" s="52">
        <v>3928</v>
      </c>
      <c r="B296" s="52">
        <v>3928</v>
      </c>
      <c r="C296" s="52">
        <v>3928</v>
      </c>
      <c r="D296" t="s">
        <v>629</v>
      </c>
      <c r="E296" t="s">
        <v>629</v>
      </c>
      <c r="F296" t="s">
        <v>1138</v>
      </c>
      <c r="G296" s="3" t="s">
        <v>630</v>
      </c>
      <c r="H296" s="20" t="s">
        <v>1165</v>
      </c>
      <c r="I296" s="21">
        <v>50</v>
      </c>
      <c r="J296" s="10" t="s">
        <v>506</v>
      </c>
      <c r="K296" s="21">
        <v>50</v>
      </c>
      <c r="L296" s="21" t="s">
        <v>506</v>
      </c>
      <c r="M296" s="21">
        <v>50</v>
      </c>
      <c r="N296" s="10" t="s">
        <v>506</v>
      </c>
      <c r="O296" s="52">
        <v>3928</v>
      </c>
      <c r="P296" s="52">
        <v>3928</v>
      </c>
      <c r="Q296" s="52">
        <v>3928</v>
      </c>
      <c r="R296" s="10" t="s">
        <v>1837</v>
      </c>
      <c r="S296" s="10" t="s">
        <v>1837</v>
      </c>
      <c r="T296" s="10" t="s">
        <v>1837</v>
      </c>
      <c r="U296" s="22">
        <v>0.5</v>
      </c>
      <c r="V296" s="22">
        <v>0.5</v>
      </c>
      <c r="W296" s="22">
        <v>0.5</v>
      </c>
      <c r="X296" s="22" t="s">
        <v>57</v>
      </c>
      <c r="Y296" s="22" t="s">
        <v>57</v>
      </c>
      <c r="Z296" s="22" t="s">
        <v>32</v>
      </c>
      <c r="AC296" s="11" t="s">
        <v>605</v>
      </c>
      <c r="AD296">
        <v>20</v>
      </c>
    </row>
    <row r="297" spans="1:30" x14ac:dyDescent="0.25">
      <c r="A297" s="52">
        <v>2257</v>
      </c>
      <c r="B297" s="52">
        <v>2257</v>
      </c>
      <c r="C297" s="52">
        <v>2257</v>
      </c>
      <c r="D297" t="s">
        <v>1166</v>
      </c>
      <c r="E297" t="s">
        <v>1166</v>
      </c>
      <c r="F297" t="s">
        <v>1138</v>
      </c>
      <c r="G297" s="3" t="s">
        <v>628</v>
      </c>
      <c r="H297" s="20" t="s">
        <v>1167</v>
      </c>
      <c r="I297" s="21">
        <v>50</v>
      </c>
      <c r="J297" s="10" t="s">
        <v>506</v>
      </c>
      <c r="K297" s="21">
        <v>50</v>
      </c>
      <c r="L297" s="21" t="s">
        <v>506</v>
      </c>
      <c r="M297" s="21">
        <v>50</v>
      </c>
      <c r="N297" s="10" t="s">
        <v>506</v>
      </c>
      <c r="O297" s="52">
        <v>2257</v>
      </c>
      <c r="P297" s="52">
        <v>2257</v>
      </c>
      <c r="Q297" s="52">
        <v>2257</v>
      </c>
      <c r="R297" s="10" t="s">
        <v>1837</v>
      </c>
      <c r="S297" s="10" t="s">
        <v>1837</v>
      </c>
      <c r="T297" s="10" t="s">
        <v>1837</v>
      </c>
      <c r="U297" s="22">
        <v>0.5</v>
      </c>
      <c r="V297" s="22">
        <v>0.5</v>
      </c>
      <c r="W297" s="22">
        <v>0.5</v>
      </c>
      <c r="X297" s="22" t="s">
        <v>57</v>
      </c>
      <c r="Y297" s="22" t="s">
        <v>57</v>
      </c>
      <c r="Z297" s="22" t="s">
        <v>32</v>
      </c>
      <c r="AC297" s="11" t="s">
        <v>605</v>
      </c>
      <c r="AD297">
        <v>20</v>
      </c>
    </row>
    <row r="298" spans="1:30" x14ac:dyDescent="0.25">
      <c r="A298" s="52">
        <v>3928</v>
      </c>
      <c r="B298" s="52">
        <v>3928</v>
      </c>
      <c r="C298" s="52">
        <v>3928</v>
      </c>
      <c r="D298" s="11" t="s">
        <v>1168</v>
      </c>
      <c r="E298" t="s">
        <v>1168</v>
      </c>
      <c r="F298" t="s">
        <v>1138</v>
      </c>
      <c r="G298" s="3" t="s">
        <v>630</v>
      </c>
      <c r="H298" s="20" t="s">
        <v>1169</v>
      </c>
      <c r="I298" s="21">
        <v>50</v>
      </c>
      <c r="J298" s="10" t="s">
        <v>506</v>
      </c>
      <c r="K298" s="21">
        <v>50</v>
      </c>
      <c r="L298" s="21" t="s">
        <v>506</v>
      </c>
      <c r="M298" s="21">
        <v>50</v>
      </c>
      <c r="N298" s="10" t="s">
        <v>506</v>
      </c>
      <c r="O298" s="52">
        <v>3928</v>
      </c>
      <c r="P298" s="52">
        <v>3928</v>
      </c>
      <c r="Q298" s="52">
        <v>3928</v>
      </c>
      <c r="R298" s="10" t="s">
        <v>1837</v>
      </c>
      <c r="S298" s="10" t="s">
        <v>1837</v>
      </c>
      <c r="T298" s="10" t="s">
        <v>1837</v>
      </c>
      <c r="U298" s="22">
        <v>0.5</v>
      </c>
      <c r="V298" s="22">
        <v>0.5</v>
      </c>
      <c r="W298" s="22">
        <v>0.5</v>
      </c>
      <c r="X298" s="22" t="s">
        <v>57</v>
      </c>
      <c r="Y298" s="22" t="s">
        <v>57</v>
      </c>
      <c r="Z298" s="22" t="s">
        <v>32</v>
      </c>
      <c r="AC298" s="11" t="s">
        <v>605</v>
      </c>
      <c r="AD298">
        <v>20</v>
      </c>
    </row>
    <row r="299" spans="1:30" x14ac:dyDescent="0.25">
      <c r="A299" s="54">
        <v>2848</v>
      </c>
      <c r="B299" s="52">
        <v>2848</v>
      </c>
      <c r="C299" s="54">
        <v>2848</v>
      </c>
      <c r="D299" s="20" t="s">
        <v>631</v>
      </c>
      <c r="E299" t="s">
        <v>631</v>
      </c>
      <c r="F299" s="20" t="s">
        <v>91</v>
      </c>
      <c r="G299" s="19" t="s">
        <v>632</v>
      </c>
      <c r="H299" s="20" t="s">
        <v>1170</v>
      </c>
      <c r="I299" s="21">
        <v>200</v>
      </c>
      <c r="J299" s="10" t="s">
        <v>633</v>
      </c>
      <c r="K299" s="21">
        <v>200</v>
      </c>
      <c r="L299" s="21" t="s">
        <v>633</v>
      </c>
      <c r="M299" s="21" t="s">
        <v>36</v>
      </c>
      <c r="N299" s="10" t="s">
        <v>633</v>
      </c>
      <c r="O299" s="54">
        <v>2848</v>
      </c>
      <c r="P299" s="52">
        <v>2848</v>
      </c>
      <c r="Q299" s="54">
        <v>2848</v>
      </c>
      <c r="R299" s="9" t="s">
        <v>57</v>
      </c>
      <c r="S299" s="9" t="s">
        <v>57</v>
      </c>
      <c r="T299" s="9" t="s">
        <v>57</v>
      </c>
      <c r="U299" s="22">
        <v>0.5</v>
      </c>
      <c r="V299" s="22">
        <v>0.5</v>
      </c>
      <c r="W299" s="22">
        <v>0.5</v>
      </c>
      <c r="X299" s="22" t="s">
        <v>57</v>
      </c>
      <c r="Y299" s="22" t="s">
        <v>32</v>
      </c>
      <c r="Z299" s="22" t="s">
        <v>32</v>
      </c>
      <c r="AA299" s="50" t="s">
        <v>605</v>
      </c>
      <c r="AB299" s="50" t="s">
        <v>30</v>
      </c>
      <c r="AC299" s="11" t="s">
        <v>605</v>
      </c>
      <c r="AD299">
        <v>21</v>
      </c>
    </row>
    <row r="300" spans="1:30" x14ac:dyDescent="0.25">
      <c r="A300" s="54"/>
      <c r="B300" s="52"/>
      <c r="C300" s="54"/>
      <c r="D300" s="20"/>
      <c r="F300" s="20"/>
      <c r="G300" s="19" t="s">
        <v>634</v>
      </c>
      <c r="H300" s="20" t="s">
        <v>634</v>
      </c>
      <c r="I300" s="21"/>
      <c r="K300" s="21"/>
      <c r="L300" s="21"/>
      <c r="M300" s="21"/>
      <c r="O300" s="54"/>
      <c r="Q300" s="54"/>
      <c r="R300" s="9"/>
      <c r="S300" s="9"/>
      <c r="T300" s="9"/>
      <c r="U300" s="22"/>
      <c r="V300" s="22"/>
      <c r="W300" s="22"/>
      <c r="X300" s="22"/>
      <c r="Y300" s="22"/>
      <c r="Z300" s="22"/>
      <c r="AC300" s="11" t="s">
        <v>605</v>
      </c>
    </row>
    <row r="301" spans="1:30" x14ac:dyDescent="0.25">
      <c r="A301" s="54">
        <v>4041</v>
      </c>
      <c r="B301" s="52">
        <v>4041</v>
      </c>
      <c r="C301" s="54">
        <v>4041</v>
      </c>
      <c r="D301" s="20" t="s">
        <v>635</v>
      </c>
      <c r="E301" t="s">
        <v>635</v>
      </c>
      <c r="F301" s="20" t="s">
        <v>91</v>
      </c>
      <c r="G301" s="19" t="s">
        <v>636</v>
      </c>
      <c r="H301" s="20" t="s">
        <v>1171</v>
      </c>
      <c r="I301" s="21">
        <v>4</v>
      </c>
      <c r="J301" s="10" t="s">
        <v>326</v>
      </c>
      <c r="K301" s="21">
        <v>4</v>
      </c>
      <c r="L301" s="21" t="s">
        <v>326</v>
      </c>
      <c r="M301" s="21" t="s">
        <v>36</v>
      </c>
      <c r="N301" s="10" t="s">
        <v>326</v>
      </c>
      <c r="O301" s="54">
        <v>4041</v>
      </c>
      <c r="P301" s="52">
        <v>4041</v>
      </c>
      <c r="Q301" s="54">
        <v>4041</v>
      </c>
      <c r="R301" s="9" t="s">
        <v>57</v>
      </c>
      <c r="S301" s="9" t="s">
        <v>57</v>
      </c>
      <c r="T301" s="9" t="s">
        <v>57</v>
      </c>
      <c r="U301" s="22">
        <v>1</v>
      </c>
      <c r="V301" s="22">
        <v>1</v>
      </c>
      <c r="W301" s="22">
        <v>1</v>
      </c>
      <c r="X301" s="22" t="s">
        <v>57</v>
      </c>
      <c r="Y301" s="22" t="s">
        <v>57</v>
      </c>
      <c r="Z301" s="22" t="s">
        <v>32</v>
      </c>
      <c r="AC301" s="11" t="s">
        <v>605</v>
      </c>
      <c r="AD301">
        <v>24</v>
      </c>
    </row>
    <row r="302" spans="1:30" x14ac:dyDescent="0.25">
      <c r="A302" s="52">
        <v>3999</v>
      </c>
      <c r="B302" s="52">
        <v>3999</v>
      </c>
      <c r="C302" s="52">
        <v>3999</v>
      </c>
      <c r="D302" t="s">
        <v>637</v>
      </c>
      <c r="E302" t="s">
        <v>637</v>
      </c>
      <c r="F302" t="s">
        <v>91</v>
      </c>
      <c r="G302" s="19" t="s">
        <v>638</v>
      </c>
      <c r="H302" s="20" t="s">
        <v>1172</v>
      </c>
      <c r="I302" s="21">
        <v>25</v>
      </c>
      <c r="J302" s="10" t="s">
        <v>326</v>
      </c>
      <c r="K302" s="21">
        <v>25</v>
      </c>
      <c r="L302" s="21" t="s">
        <v>326</v>
      </c>
      <c r="M302" s="21" t="s">
        <v>36</v>
      </c>
      <c r="N302" s="10" t="s">
        <v>326</v>
      </c>
      <c r="O302" s="52">
        <v>3999</v>
      </c>
      <c r="P302" s="52">
        <v>3999</v>
      </c>
      <c r="Q302" s="52">
        <v>3999</v>
      </c>
      <c r="R302" s="9" t="s">
        <v>57</v>
      </c>
      <c r="S302" s="9" t="s">
        <v>57</v>
      </c>
      <c r="T302" s="9" t="s">
        <v>57</v>
      </c>
      <c r="U302" s="22">
        <v>1</v>
      </c>
      <c r="V302" s="22">
        <v>1</v>
      </c>
      <c r="W302" s="22">
        <v>1</v>
      </c>
      <c r="X302" s="22" t="s">
        <v>57</v>
      </c>
      <c r="Y302" s="22" t="s">
        <v>57</v>
      </c>
      <c r="Z302" s="22" t="s">
        <v>32</v>
      </c>
      <c r="AC302" s="11" t="s">
        <v>605</v>
      </c>
      <c r="AD302">
        <v>24</v>
      </c>
    </row>
    <row r="303" spans="1:30" x14ac:dyDescent="0.25">
      <c r="A303" s="52">
        <v>4000</v>
      </c>
      <c r="B303" s="52">
        <v>4000</v>
      </c>
      <c r="C303" s="52">
        <v>4000</v>
      </c>
      <c r="D303" t="s">
        <v>639</v>
      </c>
      <c r="E303" t="s">
        <v>639</v>
      </c>
      <c r="F303" t="s">
        <v>91</v>
      </c>
      <c r="G303" s="19" t="s">
        <v>640</v>
      </c>
      <c r="H303" s="20" t="s">
        <v>1173</v>
      </c>
      <c r="I303" s="21">
        <v>40</v>
      </c>
      <c r="J303" s="10" t="s">
        <v>326</v>
      </c>
      <c r="K303" s="21">
        <v>40</v>
      </c>
      <c r="L303" s="21" t="s">
        <v>326</v>
      </c>
      <c r="M303" s="21" t="s">
        <v>36</v>
      </c>
      <c r="N303" s="10" t="s">
        <v>326</v>
      </c>
      <c r="O303" s="52">
        <v>4000</v>
      </c>
      <c r="P303" s="52">
        <v>4000</v>
      </c>
      <c r="Q303" s="52">
        <v>4000</v>
      </c>
      <c r="R303" s="9" t="s">
        <v>57</v>
      </c>
      <c r="S303" s="9" t="s">
        <v>57</v>
      </c>
      <c r="T303" s="9" t="s">
        <v>57</v>
      </c>
      <c r="U303" s="22">
        <v>1</v>
      </c>
      <c r="V303" s="22">
        <v>1</v>
      </c>
      <c r="W303" s="22">
        <v>1</v>
      </c>
      <c r="X303" s="22" t="s">
        <v>57</v>
      </c>
      <c r="Y303" s="22" t="s">
        <v>57</v>
      </c>
      <c r="Z303" s="22" t="s">
        <v>32</v>
      </c>
      <c r="AC303" s="11" t="s">
        <v>605</v>
      </c>
      <c r="AD303">
        <v>24</v>
      </c>
    </row>
    <row r="304" spans="1:30" x14ac:dyDescent="0.25">
      <c r="A304" s="52">
        <v>4001</v>
      </c>
      <c r="B304" s="52">
        <v>4001</v>
      </c>
      <c r="C304" s="52">
        <v>4001</v>
      </c>
      <c r="D304" t="s">
        <v>641</v>
      </c>
      <c r="E304" t="s">
        <v>641</v>
      </c>
      <c r="F304" t="s">
        <v>91</v>
      </c>
      <c r="G304" s="19" t="s">
        <v>642</v>
      </c>
      <c r="H304" s="20" t="s">
        <v>1174</v>
      </c>
      <c r="I304" s="21">
        <v>60</v>
      </c>
      <c r="J304" s="10" t="s">
        <v>326</v>
      </c>
      <c r="K304" s="21">
        <v>60</v>
      </c>
      <c r="L304" s="21" t="s">
        <v>326</v>
      </c>
      <c r="M304" s="21" t="s">
        <v>36</v>
      </c>
      <c r="N304" s="10" t="s">
        <v>326</v>
      </c>
      <c r="O304" s="52">
        <v>4001</v>
      </c>
      <c r="P304" s="52">
        <v>4001</v>
      </c>
      <c r="Q304" s="52">
        <v>4001</v>
      </c>
      <c r="R304" s="9" t="s">
        <v>57</v>
      </c>
      <c r="S304" s="9" t="s">
        <v>57</v>
      </c>
      <c r="T304" s="9" t="s">
        <v>57</v>
      </c>
      <c r="U304" s="22">
        <v>1</v>
      </c>
      <c r="V304" s="22">
        <v>1</v>
      </c>
      <c r="W304" s="22">
        <v>1</v>
      </c>
      <c r="X304" s="22" t="s">
        <v>57</v>
      </c>
      <c r="Y304" s="22" t="s">
        <v>57</v>
      </c>
      <c r="Z304" s="22" t="s">
        <v>32</v>
      </c>
      <c r="AC304" s="11" t="s">
        <v>605</v>
      </c>
      <c r="AD304">
        <v>24</v>
      </c>
    </row>
    <row r="305" spans="1:30" x14ac:dyDescent="0.25">
      <c r="A305" s="52">
        <v>4002</v>
      </c>
      <c r="B305" s="52">
        <v>4002</v>
      </c>
      <c r="C305" s="52">
        <v>4002</v>
      </c>
      <c r="D305" t="s">
        <v>643</v>
      </c>
      <c r="E305" t="s">
        <v>643</v>
      </c>
      <c r="F305" t="s">
        <v>91</v>
      </c>
      <c r="G305" s="19" t="s">
        <v>644</v>
      </c>
      <c r="H305" s="20" t="s">
        <v>1175</v>
      </c>
      <c r="I305" s="21">
        <v>100</v>
      </c>
      <c r="J305" s="10" t="s">
        <v>326</v>
      </c>
      <c r="K305" s="21">
        <v>100</v>
      </c>
      <c r="L305" s="21" t="s">
        <v>326</v>
      </c>
      <c r="M305" s="21" t="s">
        <v>36</v>
      </c>
      <c r="N305" s="10" t="s">
        <v>326</v>
      </c>
      <c r="O305" s="52">
        <v>4002</v>
      </c>
      <c r="P305" s="52">
        <v>4002</v>
      </c>
      <c r="Q305" s="52">
        <v>4002</v>
      </c>
      <c r="R305" s="9" t="s">
        <v>57</v>
      </c>
      <c r="S305" s="9" t="s">
        <v>57</v>
      </c>
      <c r="T305" s="9" t="s">
        <v>57</v>
      </c>
      <c r="U305" s="22">
        <v>1</v>
      </c>
      <c r="V305" s="22">
        <v>1</v>
      </c>
      <c r="W305" s="22">
        <v>1</v>
      </c>
      <c r="X305" s="22" t="s">
        <v>57</v>
      </c>
      <c r="Y305" s="22" t="s">
        <v>57</v>
      </c>
      <c r="Z305" s="22" t="s">
        <v>32</v>
      </c>
      <c r="AC305" s="11" t="s">
        <v>605</v>
      </c>
      <c r="AD305">
        <v>24</v>
      </c>
    </row>
    <row r="306" spans="1:30" x14ac:dyDescent="0.25">
      <c r="A306" s="52">
        <v>4003</v>
      </c>
      <c r="B306" s="52">
        <v>4003</v>
      </c>
      <c r="C306" s="52">
        <v>4003</v>
      </c>
      <c r="D306" t="s">
        <v>645</v>
      </c>
      <c r="E306" t="s">
        <v>645</v>
      </c>
      <c r="F306" t="s">
        <v>91</v>
      </c>
      <c r="G306" s="19" t="s">
        <v>646</v>
      </c>
      <c r="H306" s="20" t="s">
        <v>1176</v>
      </c>
      <c r="I306" s="21">
        <v>160</v>
      </c>
      <c r="J306" s="10" t="s">
        <v>326</v>
      </c>
      <c r="K306" s="21">
        <v>160</v>
      </c>
      <c r="L306" s="21" t="s">
        <v>326</v>
      </c>
      <c r="M306" s="21" t="s">
        <v>36</v>
      </c>
      <c r="N306" s="10" t="s">
        <v>326</v>
      </c>
      <c r="O306" s="52">
        <v>4003</v>
      </c>
      <c r="P306" s="52">
        <v>4003</v>
      </c>
      <c r="Q306" s="52">
        <v>4003</v>
      </c>
      <c r="R306" s="9" t="s">
        <v>57</v>
      </c>
      <c r="S306" s="9" t="s">
        <v>57</v>
      </c>
      <c r="T306" s="9" t="s">
        <v>57</v>
      </c>
      <c r="U306" s="22">
        <v>1</v>
      </c>
      <c r="V306" s="22">
        <v>1</v>
      </c>
      <c r="W306" s="22">
        <v>1</v>
      </c>
      <c r="X306" s="22" t="s">
        <v>57</v>
      </c>
      <c r="Y306" s="22" t="s">
        <v>57</v>
      </c>
      <c r="Z306" s="22" t="s">
        <v>32</v>
      </c>
      <c r="AA306" s="51"/>
      <c r="AB306" s="51"/>
      <c r="AC306" s="11" t="s">
        <v>605</v>
      </c>
      <c r="AD306">
        <v>24</v>
      </c>
    </row>
    <row r="307" spans="1:30" x14ac:dyDescent="0.25">
      <c r="A307" s="52">
        <v>4761</v>
      </c>
      <c r="B307" s="52">
        <v>4761</v>
      </c>
      <c r="C307" s="52">
        <v>4761</v>
      </c>
      <c r="D307" t="s">
        <v>647</v>
      </c>
      <c r="E307" t="s">
        <v>647</v>
      </c>
      <c r="F307" t="s">
        <v>91</v>
      </c>
      <c r="G307" s="19" t="s">
        <v>648</v>
      </c>
      <c r="H307" s="20" t="s">
        <v>1177</v>
      </c>
      <c r="I307" s="21">
        <v>10</v>
      </c>
      <c r="J307" s="10" t="s">
        <v>319</v>
      </c>
      <c r="K307" s="21">
        <v>10</v>
      </c>
      <c r="L307" s="21" t="s">
        <v>319</v>
      </c>
      <c r="M307" s="21" t="s">
        <v>36</v>
      </c>
      <c r="N307" s="10" t="s">
        <v>319</v>
      </c>
      <c r="O307" s="52">
        <v>4761</v>
      </c>
      <c r="P307" s="52">
        <v>4761</v>
      </c>
      <c r="Q307" s="52">
        <v>4761</v>
      </c>
      <c r="R307" s="9" t="s">
        <v>57</v>
      </c>
      <c r="S307" s="9" t="s">
        <v>57</v>
      </c>
      <c r="T307" s="9" t="s">
        <v>57</v>
      </c>
      <c r="U307" s="22">
        <v>0.5</v>
      </c>
      <c r="V307" s="22">
        <v>0.5</v>
      </c>
      <c r="W307" s="22">
        <v>0.5</v>
      </c>
      <c r="X307" s="22" t="s">
        <v>57</v>
      </c>
      <c r="Y307" s="22" t="s">
        <v>32</v>
      </c>
      <c r="Z307" s="22" t="s">
        <v>32</v>
      </c>
      <c r="AA307" s="50" t="s">
        <v>605</v>
      </c>
      <c r="AB307" s="51" t="s">
        <v>31</v>
      </c>
      <c r="AC307" s="11" t="s">
        <v>605</v>
      </c>
      <c r="AD307">
        <v>25</v>
      </c>
    </row>
    <row r="308" spans="1:30" x14ac:dyDescent="0.25">
      <c r="A308" s="52">
        <v>4762</v>
      </c>
      <c r="B308" s="52">
        <v>4762</v>
      </c>
      <c r="C308" s="52">
        <v>4762</v>
      </c>
      <c r="D308" t="s">
        <v>649</v>
      </c>
      <c r="E308" t="s">
        <v>649</v>
      </c>
      <c r="F308" t="s">
        <v>91</v>
      </c>
      <c r="G308" s="19" t="s">
        <v>1178</v>
      </c>
      <c r="H308" s="20" t="s">
        <v>1179</v>
      </c>
      <c r="I308" s="21">
        <v>5</v>
      </c>
      <c r="J308" s="10" t="s">
        <v>319</v>
      </c>
      <c r="K308" s="21">
        <v>5</v>
      </c>
      <c r="L308" s="21" t="s">
        <v>319</v>
      </c>
      <c r="M308" s="21" t="s">
        <v>36</v>
      </c>
      <c r="N308" s="10" t="s">
        <v>319</v>
      </c>
      <c r="O308" s="52">
        <v>4762</v>
      </c>
      <c r="P308" s="52">
        <v>4762</v>
      </c>
      <c r="Q308" s="52">
        <v>4762</v>
      </c>
      <c r="R308" s="9" t="s">
        <v>57</v>
      </c>
      <c r="S308" s="9" t="s">
        <v>57</v>
      </c>
      <c r="T308" s="9" t="s">
        <v>57</v>
      </c>
      <c r="U308" s="22">
        <v>0.5</v>
      </c>
      <c r="V308" s="22">
        <v>0.5</v>
      </c>
      <c r="W308" s="22">
        <v>0.5</v>
      </c>
      <c r="X308" s="22" t="s">
        <v>57</v>
      </c>
      <c r="Y308" s="22" t="s">
        <v>32</v>
      </c>
      <c r="Z308" s="22" t="s">
        <v>32</v>
      </c>
      <c r="AA308" s="50" t="s">
        <v>605</v>
      </c>
      <c r="AB308" s="51" t="s">
        <v>31</v>
      </c>
      <c r="AC308" s="11" t="s">
        <v>605</v>
      </c>
      <c r="AD308">
        <v>25</v>
      </c>
    </row>
    <row r="309" spans="1:30" x14ac:dyDescent="0.25">
      <c r="A309" s="52">
        <v>4760</v>
      </c>
      <c r="B309" s="52">
        <v>4760</v>
      </c>
      <c r="C309" s="52">
        <v>4760</v>
      </c>
      <c r="D309" t="s">
        <v>650</v>
      </c>
      <c r="E309" t="s">
        <v>650</v>
      </c>
      <c r="F309" t="s">
        <v>91</v>
      </c>
      <c r="G309" s="19" t="s">
        <v>651</v>
      </c>
      <c r="H309" s="20" t="s">
        <v>1180</v>
      </c>
      <c r="I309" s="21">
        <v>10</v>
      </c>
      <c r="J309" s="10" t="s">
        <v>319</v>
      </c>
      <c r="K309" s="21">
        <v>10</v>
      </c>
      <c r="L309" s="21" t="s">
        <v>319</v>
      </c>
      <c r="M309" s="21" t="s">
        <v>36</v>
      </c>
      <c r="N309" s="10" t="s">
        <v>319</v>
      </c>
      <c r="O309" s="52">
        <v>4760</v>
      </c>
      <c r="P309" s="52">
        <v>4760</v>
      </c>
      <c r="Q309" s="52">
        <v>4760</v>
      </c>
      <c r="R309" s="9" t="s">
        <v>57</v>
      </c>
      <c r="S309" s="9" t="s">
        <v>57</v>
      </c>
      <c r="T309" s="9" t="s">
        <v>57</v>
      </c>
      <c r="U309" s="22">
        <v>0.5</v>
      </c>
      <c r="V309" s="22">
        <v>0.5</v>
      </c>
      <c r="W309" s="22">
        <v>0.5</v>
      </c>
      <c r="X309" s="22" t="s">
        <v>57</v>
      </c>
      <c r="Y309" s="22" t="s">
        <v>32</v>
      </c>
      <c r="Z309" s="22" t="s">
        <v>32</v>
      </c>
      <c r="AA309" s="50" t="s">
        <v>605</v>
      </c>
      <c r="AB309" s="51" t="s">
        <v>31</v>
      </c>
      <c r="AC309" s="11" t="s">
        <v>605</v>
      </c>
      <c r="AD309">
        <v>25</v>
      </c>
    </row>
    <row r="310" spans="1:30" x14ac:dyDescent="0.25">
      <c r="A310" s="52"/>
      <c r="B310" s="52"/>
      <c r="C310" s="52"/>
      <c r="G310" s="19" t="s">
        <v>652</v>
      </c>
      <c r="H310" s="20" t="s">
        <v>652</v>
      </c>
      <c r="I310" s="21"/>
      <c r="K310" s="21"/>
      <c r="L310" s="21"/>
      <c r="M310" s="21"/>
      <c r="R310" s="9"/>
      <c r="S310" s="9"/>
      <c r="T310" s="9"/>
      <c r="U310" s="22"/>
      <c r="V310" s="22"/>
      <c r="W310" s="22"/>
      <c r="X310" s="22"/>
      <c r="Y310" s="22"/>
      <c r="Z310" s="22"/>
      <c r="AC310" s="11" t="s">
        <v>605</v>
      </c>
    </row>
    <row r="311" spans="1:30" x14ac:dyDescent="0.25">
      <c r="A311" s="52">
        <v>2726</v>
      </c>
      <c r="B311" s="52">
        <v>2726</v>
      </c>
      <c r="C311" s="52">
        <v>2726</v>
      </c>
      <c r="D311" t="s">
        <v>653</v>
      </c>
      <c r="E311" t="s">
        <v>653</v>
      </c>
      <c r="F311" t="s">
        <v>1138</v>
      </c>
      <c r="G311" s="19" t="s">
        <v>654</v>
      </c>
      <c r="H311" s="20" t="s">
        <v>1181</v>
      </c>
      <c r="I311" s="21">
        <v>35</v>
      </c>
      <c r="J311" s="10" t="s">
        <v>506</v>
      </c>
      <c r="K311" s="21">
        <v>35</v>
      </c>
      <c r="L311" s="21" t="s">
        <v>506</v>
      </c>
      <c r="M311" s="21">
        <v>25</v>
      </c>
      <c r="N311" s="10" t="s">
        <v>506</v>
      </c>
      <c r="O311" s="52">
        <v>2726</v>
      </c>
      <c r="P311" s="52">
        <v>2726</v>
      </c>
      <c r="Q311" s="52">
        <v>2726</v>
      </c>
      <c r="R311" s="9" t="s">
        <v>1837</v>
      </c>
      <c r="S311" s="9" t="s">
        <v>1837</v>
      </c>
      <c r="T311" s="9" t="s">
        <v>1837</v>
      </c>
      <c r="U311" s="22">
        <v>1</v>
      </c>
      <c r="V311" s="22">
        <v>1</v>
      </c>
      <c r="W311" s="22">
        <v>1</v>
      </c>
      <c r="X311" s="22" t="s">
        <v>57</v>
      </c>
      <c r="Y311" s="22" t="s">
        <v>32</v>
      </c>
      <c r="Z311" s="22" t="s">
        <v>32</v>
      </c>
      <c r="AA311" s="50" t="s">
        <v>605</v>
      </c>
      <c r="AB311" s="50" t="s">
        <v>33</v>
      </c>
      <c r="AC311" s="11" t="s">
        <v>605</v>
      </c>
      <c r="AD311">
        <v>28</v>
      </c>
    </row>
    <row r="312" spans="1:30" x14ac:dyDescent="0.25">
      <c r="A312" s="52">
        <v>2640</v>
      </c>
      <c r="B312" s="52">
        <v>2640</v>
      </c>
      <c r="C312" s="52">
        <v>2640</v>
      </c>
      <c r="D312" t="s">
        <v>655</v>
      </c>
      <c r="E312" t="s">
        <v>655</v>
      </c>
      <c r="F312" t="s">
        <v>1138</v>
      </c>
      <c r="G312" s="19" t="s">
        <v>656</v>
      </c>
      <c r="H312" s="20" t="s">
        <v>1182</v>
      </c>
      <c r="I312" s="21">
        <v>35</v>
      </c>
      <c r="J312" s="10" t="s">
        <v>506</v>
      </c>
      <c r="K312" s="21">
        <v>35</v>
      </c>
      <c r="L312" s="21" t="s">
        <v>506</v>
      </c>
      <c r="M312" s="21">
        <v>25</v>
      </c>
      <c r="N312" s="10" t="s">
        <v>506</v>
      </c>
      <c r="O312" s="52">
        <v>2640</v>
      </c>
      <c r="P312" s="52">
        <v>2640</v>
      </c>
      <c r="Q312" s="52">
        <v>2640</v>
      </c>
      <c r="R312" s="9" t="s">
        <v>1837</v>
      </c>
      <c r="S312" s="9" t="s">
        <v>1837</v>
      </c>
      <c r="T312" s="9" t="s">
        <v>1837</v>
      </c>
      <c r="U312" s="22">
        <v>1</v>
      </c>
      <c r="V312" s="22">
        <v>1</v>
      </c>
      <c r="W312" s="22">
        <v>1</v>
      </c>
      <c r="X312" s="22" t="s">
        <v>57</v>
      </c>
      <c r="Y312" s="22" t="s">
        <v>32</v>
      </c>
      <c r="Z312" s="22" t="s">
        <v>32</v>
      </c>
      <c r="AA312" s="50" t="s">
        <v>605</v>
      </c>
      <c r="AB312" s="50" t="s">
        <v>33</v>
      </c>
      <c r="AC312" s="11" t="s">
        <v>605</v>
      </c>
      <c r="AD312">
        <v>28</v>
      </c>
    </row>
    <row r="313" spans="1:30" x14ac:dyDescent="0.25">
      <c r="A313" s="52">
        <v>2641</v>
      </c>
      <c r="B313" s="52">
        <v>2641</v>
      </c>
      <c r="C313" s="52">
        <v>2641</v>
      </c>
      <c r="D313" t="s">
        <v>657</v>
      </c>
      <c r="E313" t="s">
        <v>657</v>
      </c>
      <c r="F313" t="s">
        <v>1138</v>
      </c>
      <c r="G313" s="19" t="s">
        <v>658</v>
      </c>
      <c r="H313" s="20" t="s">
        <v>1183</v>
      </c>
      <c r="I313" s="21">
        <v>35</v>
      </c>
      <c r="J313" s="10" t="s">
        <v>506</v>
      </c>
      <c r="K313" s="21">
        <v>35</v>
      </c>
      <c r="L313" s="21" t="s">
        <v>506</v>
      </c>
      <c r="M313" s="21">
        <v>25</v>
      </c>
      <c r="N313" s="10" t="s">
        <v>506</v>
      </c>
      <c r="O313" s="52">
        <v>2641</v>
      </c>
      <c r="P313" s="52">
        <v>2641</v>
      </c>
      <c r="Q313" s="52">
        <v>2641</v>
      </c>
      <c r="R313" s="9" t="s">
        <v>1837</v>
      </c>
      <c r="S313" s="9" t="s">
        <v>1837</v>
      </c>
      <c r="T313" s="9" t="s">
        <v>1837</v>
      </c>
      <c r="U313" s="22">
        <v>1</v>
      </c>
      <c r="V313" s="22">
        <v>1</v>
      </c>
      <c r="W313" s="22">
        <v>1</v>
      </c>
      <c r="X313" s="22" t="s">
        <v>57</v>
      </c>
      <c r="Y313" s="22" t="s">
        <v>32</v>
      </c>
      <c r="Z313" s="22" t="s">
        <v>32</v>
      </c>
      <c r="AA313" s="50" t="s">
        <v>605</v>
      </c>
      <c r="AB313" s="50" t="s">
        <v>33</v>
      </c>
      <c r="AC313" s="11" t="s">
        <v>605</v>
      </c>
      <c r="AD313">
        <v>28</v>
      </c>
    </row>
    <row r="314" spans="1:30" x14ac:dyDescent="0.25">
      <c r="A314" s="52">
        <v>2647</v>
      </c>
      <c r="B314" s="52">
        <v>2647</v>
      </c>
      <c r="C314" s="52">
        <v>2647</v>
      </c>
      <c r="D314" t="s">
        <v>659</v>
      </c>
      <c r="E314" t="s">
        <v>659</v>
      </c>
      <c r="F314" t="s">
        <v>1138</v>
      </c>
      <c r="G314" s="19" t="s">
        <v>660</v>
      </c>
      <c r="H314" s="20" t="s">
        <v>1184</v>
      </c>
      <c r="I314" s="21">
        <v>35</v>
      </c>
      <c r="J314" s="10" t="s">
        <v>506</v>
      </c>
      <c r="K314" s="21">
        <v>35</v>
      </c>
      <c r="L314" s="21" t="s">
        <v>506</v>
      </c>
      <c r="M314" s="21">
        <v>25</v>
      </c>
      <c r="N314" s="10" t="s">
        <v>506</v>
      </c>
      <c r="O314" s="52">
        <v>2647</v>
      </c>
      <c r="P314" s="52">
        <v>2647</v>
      </c>
      <c r="Q314" s="52">
        <v>2647</v>
      </c>
      <c r="R314" s="9" t="s">
        <v>1837</v>
      </c>
      <c r="S314" s="9" t="s">
        <v>1837</v>
      </c>
      <c r="T314" s="9" t="s">
        <v>1837</v>
      </c>
      <c r="U314" s="22">
        <v>1</v>
      </c>
      <c r="V314" s="22">
        <v>1</v>
      </c>
      <c r="W314" s="22">
        <v>1</v>
      </c>
      <c r="X314" s="22" t="s">
        <v>57</v>
      </c>
      <c r="Y314" s="22" t="s">
        <v>32</v>
      </c>
      <c r="Z314" s="22" t="s">
        <v>32</v>
      </c>
      <c r="AA314" s="50" t="s">
        <v>605</v>
      </c>
      <c r="AB314" s="50" t="s">
        <v>33</v>
      </c>
      <c r="AC314" s="11" t="s">
        <v>605</v>
      </c>
      <c r="AD314">
        <v>28</v>
      </c>
    </row>
    <row r="315" spans="1:30" x14ac:dyDescent="0.25">
      <c r="A315" s="52">
        <v>2648</v>
      </c>
      <c r="B315" s="52">
        <v>2648</v>
      </c>
      <c r="C315" s="52">
        <v>2648</v>
      </c>
      <c r="D315" t="s">
        <v>661</v>
      </c>
      <c r="E315" t="s">
        <v>661</v>
      </c>
      <c r="F315" t="s">
        <v>1138</v>
      </c>
      <c r="G315" s="19" t="s">
        <v>662</v>
      </c>
      <c r="H315" s="20" t="s">
        <v>1185</v>
      </c>
      <c r="I315" s="21">
        <v>35</v>
      </c>
      <c r="J315" s="10" t="s">
        <v>506</v>
      </c>
      <c r="K315" s="21">
        <v>35</v>
      </c>
      <c r="L315" s="21" t="s">
        <v>506</v>
      </c>
      <c r="M315" s="21">
        <v>25</v>
      </c>
      <c r="N315" s="10" t="s">
        <v>506</v>
      </c>
      <c r="O315" s="52">
        <v>2648</v>
      </c>
      <c r="P315" s="52">
        <v>2648</v>
      </c>
      <c r="Q315" s="52">
        <v>2648</v>
      </c>
      <c r="R315" s="9" t="s">
        <v>1837</v>
      </c>
      <c r="S315" s="9" t="s">
        <v>1837</v>
      </c>
      <c r="T315" s="9" t="s">
        <v>1837</v>
      </c>
      <c r="U315" s="22">
        <v>1</v>
      </c>
      <c r="V315" s="22">
        <v>1</v>
      </c>
      <c r="W315" s="22">
        <v>1</v>
      </c>
      <c r="X315" s="22" t="s">
        <v>57</v>
      </c>
      <c r="Y315" s="22" t="s">
        <v>32</v>
      </c>
      <c r="Z315" s="22" t="s">
        <v>32</v>
      </c>
      <c r="AA315" s="50" t="s">
        <v>605</v>
      </c>
      <c r="AB315" s="50" t="s">
        <v>33</v>
      </c>
      <c r="AC315" s="11" t="s">
        <v>605</v>
      </c>
      <c r="AD315">
        <v>28</v>
      </c>
    </row>
    <row r="316" spans="1:30" x14ac:dyDescent="0.25">
      <c r="A316" s="52">
        <v>2726</v>
      </c>
      <c r="B316" s="52">
        <v>2726</v>
      </c>
      <c r="C316" s="52">
        <v>2726</v>
      </c>
      <c r="D316" t="s">
        <v>1186</v>
      </c>
      <c r="E316" t="s">
        <v>1186</v>
      </c>
      <c r="F316" t="s">
        <v>1138</v>
      </c>
      <c r="G316" s="19" t="s">
        <v>663</v>
      </c>
      <c r="H316" s="20" t="s">
        <v>1187</v>
      </c>
      <c r="I316" s="21">
        <v>25</v>
      </c>
      <c r="J316" s="10" t="s">
        <v>506</v>
      </c>
      <c r="K316" s="21">
        <v>25</v>
      </c>
      <c r="L316" s="21" t="s">
        <v>506</v>
      </c>
      <c r="M316" s="21">
        <v>25</v>
      </c>
      <c r="N316" s="10" t="s">
        <v>506</v>
      </c>
      <c r="O316" s="52">
        <v>2726</v>
      </c>
      <c r="P316" s="52">
        <v>2726</v>
      </c>
      <c r="Q316" s="52">
        <v>2726</v>
      </c>
      <c r="R316" s="9" t="s">
        <v>1837</v>
      </c>
      <c r="S316" s="9" t="s">
        <v>1837</v>
      </c>
      <c r="T316" s="9" t="s">
        <v>1837</v>
      </c>
      <c r="U316" s="22">
        <v>1</v>
      </c>
      <c r="V316" s="22">
        <v>1</v>
      </c>
      <c r="W316" s="22">
        <v>1</v>
      </c>
      <c r="X316" s="22" t="s">
        <v>57</v>
      </c>
      <c r="Y316" s="22" t="s">
        <v>32</v>
      </c>
      <c r="Z316" s="22" t="s">
        <v>32</v>
      </c>
      <c r="AA316" s="50" t="s">
        <v>605</v>
      </c>
      <c r="AB316" s="50" t="s">
        <v>33</v>
      </c>
      <c r="AC316" s="11" t="s">
        <v>605</v>
      </c>
      <c r="AD316">
        <v>28</v>
      </c>
    </row>
    <row r="317" spans="1:30" x14ac:dyDescent="0.25">
      <c r="A317" s="52">
        <v>2640</v>
      </c>
      <c r="B317" s="52">
        <v>2640</v>
      </c>
      <c r="C317" s="52">
        <v>2640</v>
      </c>
      <c r="D317" t="s">
        <v>1188</v>
      </c>
      <c r="E317" t="s">
        <v>1188</v>
      </c>
      <c r="F317" t="s">
        <v>1138</v>
      </c>
      <c r="G317" s="19" t="s">
        <v>664</v>
      </c>
      <c r="H317" s="20" t="s">
        <v>1189</v>
      </c>
      <c r="I317" s="21">
        <v>25</v>
      </c>
      <c r="J317" s="10" t="s">
        <v>506</v>
      </c>
      <c r="K317" s="21">
        <v>25</v>
      </c>
      <c r="L317" s="21" t="s">
        <v>506</v>
      </c>
      <c r="M317" s="21">
        <v>25</v>
      </c>
      <c r="N317" s="10" t="s">
        <v>506</v>
      </c>
      <c r="O317" s="52">
        <v>2640</v>
      </c>
      <c r="P317" s="52">
        <v>2640</v>
      </c>
      <c r="Q317" s="52">
        <v>2640</v>
      </c>
      <c r="R317" s="9" t="s">
        <v>1837</v>
      </c>
      <c r="S317" s="9" t="s">
        <v>1837</v>
      </c>
      <c r="T317" s="9" t="s">
        <v>1837</v>
      </c>
      <c r="U317" s="22">
        <v>1</v>
      </c>
      <c r="V317" s="22">
        <v>1</v>
      </c>
      <c r="W317" s="22">
        <v>1</v>
      </c>
      <c r="X317" s="22" t="s">
        <v>57</v>
      </c>
      <c r="Y317" s="22" t="s">
        <v>32</v>
      </c>
      <c r="Z317" s="22" t="s">
        <v>32</v>
      </c>
      <c r="AA317" s="50" t="s">
        <v>605</v>
      </c>
      <c r="AB317" s="50" t="s">
        <v>33</v>
      </c>
      <c r="AC317" s="11" t="s">
        <v>605</v>
      </c>
      <c r="AD317">
        <v>28</v>
      </c>
    </row>
    <row r="318" spans="1:30" x14ac:dyDescent="0.25">
      <c r="A318" s="52">
        <v>2641</v>
      </c>
      <c r="B318" s="52">
        <v>2641</v>
      </c>
      <c r="C318" s="52">
        <v>2641</v>
      </c>
      <c r="D318" t="s">
        <v>1190</v>
      </c>
      <c r="E318" t="s">
        <v>1190</v>
      </c>
      <c r="F318" t="s">
        <v>1138</v>
      </c>
      <c r="G318" s="19" t="s">
        <v>665</v>
      </c>
      <c r="H318" s="20" t="s">
        <v>1191</v>
      </c>
      <c r="I318" s="21">
        <v>25</v>
      </c>
      <c r="J318" s="10" t="s">
        <v>506</v>
      </c>
      <c r="K318" s="21">
        <v>25</v>
      </c>
      <c r="L318" s="21" t="s">
        <v>506</v>
      </c>
      <c r="M318" s="21">
        <v>25</v>
      </c>
      <c r="N318" s="10" t="s">
        <v>506</v>
      </c>
      <c r="O318" s="52">
        <v>2641</v>
      </c>
      <c r="P318" s="52">
        <v>2641</v>
      </c>
      <c r="Q318" s="52">
        <v>2641</v>
      </c>
      <c r="R318" s="9" t="s">
        <v>1837</v>
      </c>
      <c r="S318" s="9" t="s">
        <v>1837</v>
      </c>
      <c r="T318" s="9" t="s">
        <v>1837</v>
      </c>
      <c r="U318" s="22">
        <v>1</v>
      </c>
      <c r="V318" s="22">
        <v>1</v>
      </c>
      <c r="W318" s="22">
        <v>1</v>
      </c>
      <c r="X318" s="22" t="s">
        <v>57</v>
      </c>
      <c r="Y318" s="22" t="s">
        <v>32</v>
      </c>
      <c r="Z318" s="22" t="s">
        <v>32</v>
      </c>
      <c r="AA318" s="50" t="s">
        <v>605</v>
      </c>
      <c r="AB318" s="50" t="s">
        <v>33</v>
      </c>
      <c r="AC318" s="11" t="s">
        <v>605</v>
      </c>
      <c r="AD318">
        <v>28</v>
      </c>
    </row>
    <row r="319" spans="1:30" x14ac:dyDescent="0.25">
      <c r="A319" s="52">
        <v>2647</v>
      </c>
      <c r="B319" s="52">
        <v>2647</v>
      </c>
      <c r="C319" s="52">
        <v>2647</v>
      </c>
      <c r="D319" t="s">
        <v>1192</v>
      </c>
      <c r="E319" t="s">
        <v>1192</v>
      </c>
      <c r="F319" t="s">
        <v>1138</v>
      </c>
      <c r="G319" s="19" t="s">
        <v>666</v>
      </c>
      <c r="H319" s="20" t="s">
        <v>1193</v>
      </c>
      <c r="I319" s="21">
        <v>25</v>
      </c>
      <c r="J319" s="10" t="s">
        <v>506</v>
      </c>
      <c r="K319" s="21">
        <v>25</v>
      </c>
      <c r="L319" s="21" t="s">
        <v>506</v>
      </c>
      <c r="M319" s="21">
        <v>25</v>
      </c>
      <c r="N319" s="10" t="s">
        <v>506</v>
      </c>
      <c r="O319" s="52">
        <v>2647</v>
      </c>
      <c r="P319" s="52">
        <v>2647</v>
      </c>
      <c r="Q319" s="52">
        <v>2647</v>
      </c>
      <c r="R319" s="9" t="s">
        <v>1837</v>
      </c>
      <c r="S319" s="9" t="s">
        <v>1837</v>
      </c>
      <c r="T319" s="9" t="s">
        <v>1837</v>
      </c>
      <c r="U319" s="22">
        <v>1</v>
      </c>
      <c r="V319" s="22">
        <v>1</v>
      </c>
      <c r="W319" s="22">
        <v>1</v>
      </c>
      <c r="X319" s="22" t="s">
        <v>57</v>
      </c>
      <c r="Y319" s="22" t="s">
        <v>32</v>
      </c>
      <c r="Z319" s="22" t="s">
        <v>32</v>
      </c>
      <c r="AA319" s="50" t="s">
        <v>605</v>
      </c>
      <c r="AB319" s="50" t="s">
        <v>33</v>
      </c>
      <c r="AC319" s="11" t="s">
        <v>605</v>
      </c>
      <c r="AD319">
        <v>28</v>
      </c>
    </row>
    <row r="320" spans="1:30" x14ac:dyDescent="0.25">
      <c r="A320" s="52">
        <v>2648</v>
      </c>
      <c r="B320" s="52">
        <v>2648</v>
      </c>
      <c r="C320" s="52">
        <v>2648</v>
      </c>
      <c r="D320" t="s">
        <v>1194</v>
      </c>
      <c r="E320" t="s">
        <v>1194</v>
      </c>
      <c r="F320" t="s">
        <v>1138</v>
      </c>
      <c r="G320" s="19" t="s">
        <v>667</v>
      </c>
      <c r="H320" s="20" t="s">
        <v>1195</v>
      </c>
      <c r="I320" s="21">
        <v>25</v>
      </c>
      <c r="J320" s="10" t="s">
        <v>506</v>
      </c>
      <c r="K320" s="21">
        <v>25</v>
      </c>
      <c r="L320" s="21" t="s">
        <v>506</v>
      </c>
      <c r="M320" s="21">
        <v>25</v>
      </c>
      <c r="N320" s="10" t="s">
        <v>506</v>
      </c>
      <c r="O320" s="52">
        <v>2648</v>
      </c>
      <c r="P320" s="52">
        <v>2648</v>
      </c>
      <c r="Q320" s="52">
        <v>2648</v>
      </c>
      <c r="R320" s="9" t="s">
        <v>1837</v>
      </c>
      <c r="S320" s="9" t="s">
        <v>1837</v>
      </c>
      <c r="T320" s="9" t="s">
        <v>1837</v>
      </c>
      <c r="U320" s="22">
        <v>1</v>
      </c>
      <c r="V320" s="22">
        <v>1</v>
      </c>
      <c r="W320" s="22">
        <v>1</v>
      </c>
      <c r="X320" s="22" t="s">
        <v>57</v>
      </c>
      <c r="Y320" s="22" t="s">
        <v>32</v>
      </c>
      <c r="Z320" s="22" t="s">
        <v>32</v>
      </c>
      <c r="AA320" s="50" t="s">
        <v>605</v>
      </c>
      <c r="AB320" s="50" t="s">
        <v>33</v>
      </c>
      <c r="AC320" s="11" t="s">
        <v>605</v>
      </c>
      <c r="AD320">
        <v>28</v>
      </c>
    </row>
    <row r="321" spans="1:30" x14ac:dyDescent="0.25">
      <c r="A321" s="52">
        <v>3280</v>
      </c>
      <c r="B321" s="52">
        <v>3280</v>
      </c>
      <c r="C321" s="52">
        <v>3280</v>
      </c>
      <c r="D321" t="s">
        <v>668</v>
      </c>
      <c r="E321" t="s">
        <v>668</v>
      </c>
      <c r="F321" t="s">
        <v>91</v>
      </c>
      <c r="G321" s="19" t="s">
        <v>669</v>
      </c>
      <c r="H321" s="20" t="s">
        <v>1196</v>
      </c>
      <c r="I321" s="21">
        <v>30</v>
      </c>
      <c r="J321" s="10" t="s">
        <v>506</v>
      </c>
      <c r="K321" s="21">
        <v>30</v>
      </c>
      <c r="L321" s="21" t="s">
        <v>506</v>
      </c>
      <c r="M321" s="21" t="s">
        <v>36</v>
      </c>
      <c r="N321" s="10" t="s">
        <v>506</v>
      </c>
      <c r="O321" s="52">
        <v>3280</v>
      </c>
      <c r="P321" s="52">
        <v>3280</v>
      </c>
      <c r="Q321" s="52">
        <v>3280</v>
      </c>
      <c r="R321" s="9" t="s">
        <v>57</v>
      </c>
      <c r="S321" s="9" t="s">
        <v>57</v>
      </c>
      <c r="T321" s="9" t="s">
        <v>57</v>
      </c>
      <c r="U321" s="22">
        <v>1</v>
      </c>
      <c r="V321" s="22">
        <v>1</v>
      </c>
      <c r="W321" s="22">
        <v>1</v>
      </c>
      <c r="X321" s="22" t="s">
        <v>57</v>
      </c>
      <c r="Y321" s="22" t="s">
        <v>32</v>
      </c>
      <c r="Z321" s="22" t="s">
        <v>32</v>
      </c>
      <c r="AA321" s="50" t="s">
        <v>605</v>
      </c>
      <c r="AB321" s="50" t="s">
        <v>35</v>
      </c>
      <c r="AC321" s="11" t="s">
        <v>605</v>
      </c>
      <c r="AD321">
        <v>29</v>
      </c>
    </row>
    <row r="322" spans="1:30" x14ac:dyDescent="0.25">
      <c r="A322" s="52"/>
      <c r="B322" s="52"/>
      <c r="C322" s="52"/>
      <c r="G322" s="19" t="s">
        <v>670</v>
      </c>
      <c r="H322" s="20" t="s">
        <v>670</v>
      </c>
      <c r="I322" s="21"/>
      <c r="K322" s="21"/>
      <c r="L322" s="21"/>
      <c r="M322" s="21"/>
      <c r="R322" s="9"/>
      <c r="S322" s="9"/>
      <c r="T322" s="9"/>
      <c r="U322" s="22"/>
      <c r="V322" s="22"/>
      <c r="W322" s="22"/>
      <c r="X322" s="22"/>
      <c r="Y322" s="22"/>
      <c r="Z322" s="22"/>
      <c r="AC322" s="11" t="s">
        <v>605</v>
      </c>
    </row>
    <row r="323" spans="1:30" x14ac:dyDescent="0.25">
      <c r="A323" s="52">
        <v>4768</v>
      </c>
      <c r="B323" s="52">
        <v>4768</v>
      </c>
      <c r="C323" s="52">
        <v>4768</v>
      </c>
      <c r="D323" t="s">
        <v>671</v>
      </c>
      <c r="E323" t="s">
        <v>671</v>
      </c>
      <c r="F323" t="s">
        <v>1197</v>
      </c>
      <c r="G323" s="19" t="s">
        <v>672</v>
      </c>
      <c r="H323" s="20" t="s">
        <v>1198</v>
      </c>
      <c r="I323" s="21">
        <v>150</v>
      </c>
      <c r="J323" s="10" t="s">
        <v>383</v>
      </c>
      <c r="K323" s="21">
        <v>150</v>
      </c>
      <c r="L323" s="21" t="s">
        <v>383</v>
      </c>
      <c r="M323" s="21">
        <v>100</v>
      </c>
      <c r="N323" s="10" t="s">
        <v>383</v>
      </c>
      <c r="O323" s="52">
        <v>4768</v>
      </c>
      <c r="P323" s="52">
        <v>4768</v>
      </c>
      <c r="Q323" s="52">
        <v>4768</v>
      </c>
      <c r="R323" s="9" t="s">
        <v>1830</v>
      </c>
      <c r="S323" s="9" t="s">
        <v>1830</v>
      </c>
      <c r="T323" s="9" t="s">
        <v>1830</v>
      </c>
      <c r="U323" s="22">
        <v>1</v>
      </c>
      <c r="V323" s="22">
        <v>1</v>
      </c>
      <c r="W323" s="22">
        <v>1</v>
      </c>
      <c r="X323" s="22" t="s">
        <v>57</v>
      </c>
      <c r="Y323" s="22" t="s">
        <v>57</v>
      </c>
      <c r="Z323" s="22" t="s">
        <v>32</v>
      </c>
      <c r="AC323" s="11" t="s">
        <v>605</v>
      </c>
      <c r="AD323">
        <v>32</v>
      </c>
    </row>
    <row r="324" spans="1:30" x14ac:dyDescent="0.25">
      <c r="A324" s="52">
        <v>4769</v>
      </c>
      <c r="B324" s="52">
        <v>4769</v>
      </c>
      <c r="C324" s="52">
        <v>4769</v>
      </c>
      <c r="D324" t="s">
        <v>673</v>
      </c>
      <c r="E324" t="s">
        <v>673</v>
      </c>
      <c r="F324" t="s">
        <v>1199</v>
      </c>
      <c r="G324" s="19" t="s">
        <v>674</v>
      </c>
      <c r="H324" s="20" t="s">
        <v>1200</v>
      </c>
      <c r="I324" s="21">
        <v>200</v>
      </c>
      <c r="J324" s="10" t="s">
        <v>383</v>
      </c>
      <c r="K324" s="21">
        <v>200</v>
      </c>
      <c r="L324" s="9" t="s">
        <v>383</v>
      </c>
      <c r="M324" s="21">
        <v>150</v>
      </c>
      <c r="N324" s="9" t="s">
        <v>383</v>
      </c>
      <c r="O324" s="52">
        <v>4769</v>
      </c>
      <c r="P324" s="52">
        <v>4769</v>
      </c>
      <c r="Q324" s="52">
        <v>4769</v>
      </c>
      <c r="R324" s="9" t="s">
        <v>1830</v>
      </c>
      <c r="S324" s="9" t="s">
        <v>1830</v>
      </c>
      <c r="T324" s="9" t="s">
        <v>1830</v>
      </c>
      <c r="U324" s="22">
        <v>1</v>
      </c>
      <c r="V324" s="22">
        <v>1</v>
      </c>
      <c r="W324" s="22">
        <v>1</v>
      </c>
      <c r="X324" s="22" t="s">
        <v>57</v>
      </c>
      <c r="Y324" s="22" t="s">
        <v>57</v>
      </c>
      <c r="Z324" s="22" t="s">
        <v>32</v>
      </c>
      <c r="AC324" s="11" t="s">
        <v>605</v>
      </c>
      <c r="AD324">
        <v>32</v>
      </c>
    </row>
    <row r="325" spans="1:30" x14ac:dyDescent="0.25">
      <c r="A325" s="52">
        <v>4770</v>
      </c>
      <c r="B325" s="52">
        <v>4770</v>
      </c>
      <c r="C325" s="52">
        <v>4770</v>
      </c>
      <c r="D325" t="s">
        <v>675</v>
      </c>
      <c r="E325" t="s">
        <v>675</v>
      </c>
      <c r="F325" t="s">
        <v>1201</v>
      </c>
      <c r="G325" s="3" t="s">
        <v>676</v>
      </c>
      <c r="H325" s="20" t="s">
        <v>1202</v>
      </c>
      <c r="I325" s="21">
        <v>250</v>
      </c>
      <c r="J325" s="10" t="s">
        <v>383</v>
      </c>
      <c r="K325" s="21">
        <v>250</v>
      </c>
      <c r="L325" s="9" t="s">
        <v>383</v>
      </c>
      <c r="M325" s="21">
        <v>175</v>
      </c>
      <c r="N325" s="9" t="s">
        <v>383</v>
      </c>
      <c r="O325" s="52">
        <v>4770</v>
      </c>
      <c r="P325" s="52">
        <v>4770</v>
      </c>
      <c r="Q325" s="52">
        <v>4770</v>
      </c>
      <c r="R325" s="9" t="s">
        <v>1830</v>
      </c>
      <c r="S325" s="9" t="s">
        <v>1830</v>
      </c>
      <c r="T325" s="9" t="s">
        <v>1830</v>
      </c>
      <c r="U325" s="22">
        <v>1</v>
      </c>
      <c r="V325" s="22">
        <v>1</v>
      </c>
      <c r="W325" s="22">
        <v>1</v>
      </c>
      <c r="X325" s="22" t="s">
        <v>57</v>
      </c>
      <c r="Y325" s="22" t="s">
        <v>57</v>
      </c>
      <c r="Z325" s="22" t="s">
        <v>32</v>
      </c>
      <c r="AC325" s="11" t="s">
        <v>605</v>
      </c>
      <c r="AD325">
        <v>32</v>
      </c>
    </row>
    <row r="326" spans="1:30" x14ac:dyDescent="0.25">
      <c r="A326" s="52">
        <v>4771</v>
      </c>
      <c r="B326" s="52">
        <v>4771</v>
      </c>
      <c r="C326" s="52">
        <v>4771</v>
      </c>
      <c r="D326" t="s">
        <v>677</v>
      </c>
      <c r="E326" t="s">
        <v>677</v>
      </c>
      <c r="F326" t="s">
        <v>1203</v>
      </c>
      <c r="G326" s="3" t="s">
        <v>678</v>
      </c>
      <c r="H326" s="20" t="s">
        <v>1204</v>
      </c>
      <c r="I326" s="21">
        <v>300</v>
      </c>
      <c r="J326" s="10" t="s">
        <v>383</v>
      </c>
      <c r="K326" s="21">
        <v>300</v>
      </c>
      <c r="L326" s="10" t="s">
        <v>383</v>
      </c>
      <c r="M326" s="21">
        <v>200</v>
      </c>
      <c r="N326" s="9" t="s">
        <v>383</v>
      </c>
      <c r="O326" s="52">
        <v>4771</v>
      </c>
      <c r="P326" s="52">
        <v>4771</v>
      </c>
      <c r="Q326" s="52">
        <v>4771</v>
      </c>
      <c r="R326" s="10" t="s">
        <v>1830</v>
      </c>
      <c r="S326" s="10" t="s">
        <v>1830</v>
      </c>
      <c r="T326" s="9" t="s">
        <v>1830</v>
      </c>
      <c r="U326" s="22">
        <v>1</v>
      </c>
      <c r="V326" s="22">
        <v>1</v>
      </c>
      <c r="W326" s="22">
        <v>1</v>
      </c>
      <c r="X326" s="22" t="s">
        <v>57</v>
      </c>
      <c r="Y326" s="22" t="s">
        <v>57</v>
      </c>
      <c r="Z326" s="22" t="s">
        <v>32</v>
      </c>
      <c r="AA326" s="50"/>
      <c r="AB326" s="50"/>
      <c r="AC326" s="11" t="s">
        <v>605</v>
      </c>
      <c r="AD326">
        <v>32</v>
      </c>
    </row>
    <row r="327" spans="1:30" x14ac:dyDescent="0.25">
      <c r="A327" s="52">
        <v>4772</v>
      </c>
      <c r="B327" s="52">
        <v>4772</v>
      </c>
      <c r="C327" s="52">
        <v>4772</v>
      </c>
      <c r="D327" t="s">
        <v>683</v>
      </c>
      <c r="E327" t="s">
        <v>683</v>
      </c>
      <c r="F327" t="s">
        <v>1205</v>
      </c>
      <c r="G327" s="3" t="s">
        <v>679</v>
      </c>
      <c r="H327" s="20" t="s">
        <v>1206</v>
      </c>
      <c r="I327" s="21">
        <v>150</v>
      </c>
      <c r="J327" s="10" t="s">
        <v>383</v>
      </c>
      <c r="K327" s="21">
        <v>150</v>
      </c>
      <c r="L327" s="10" t="s">
        <v>383</v>
      </c>
      <c r="M327" s="21">
        <v>75</v>
      </c>
      <c r="N327" s="9" t="s">
        <v>383</v>
      </c>
      <c r="O327" s="52">
        <v>4772</v>
      </c>
      <c r="P327" s="52">
        <v>4772</v>
      </c>
      <c r="Q327" s="52">
        <v>4772</v>
      </c>
      <c r="R327" s="10" t="s">
        <v>1830</v>
      </c>
      <c r="S327" s="10" t="s">
        <v>1830</v>
      </c>
      <c r="T327" s="9" t="s">
        <v>1830</v>
      </c>
      <c r="U327" s="22">
        <v>1</v>
      </c>
      <c r="V327" s="22">
        <v>1</v>
      </c>
      <c r="W327" s="22">
        <v>1</v>
      </c>
      <c r="X327" s="22" t="s">
        <v>57</v>
      </c>
      <c r="Y327" s="22" t="s">
        <v>57</v>
      </c>
      <c r="Z327" s="22" t="s">
        <v>32</v>
      </c>
      <c r="AA327" s="50"/>
      <c r="AB327" s="50"/>
      <c r="AC327" s="11" t="s">
        <v>605</v>
      </c>
      <c r="AD327">
        <v>32</v>
      </c>
    </row>
    <row r="328" spans="1:30" x14ac:dyDescent="0.25">
      <c r="A328" s="52">
        <v>4773</v>
      </c>
      <c r="B328" s="52">
        <v>4773</v>
      </c>
      <c r="C328" s="52">
        <v>4773</v>
      </c>
      <c r="D328" t="s">
        <v>684</v>
      </c>
      <c r="E328" t="s">
        <v>684</v>
      </c>
      <c r="F328" t="s">
        <v>1207</v>
      </c>
      <c r="G328" s="3" t="s">
        <v>680</v>
      </c>
      <c r="H328" s="20" t="s">
        <v>1208</v>
      </c>
      <c r="I328" s="21">
        <v>200</v>
      </c>
      <c r="J328" s="10" t="s">
        <v>383</v>
      </c>
      <c r="K328" s="21">
        <v>200</v>
      </c>
      <c r="L328" s="10" t="s">
        <v>383</v>
      </c>
      <c r="M328" s="21">
        <v>100</v>
      </c>
      <c r="N328" s="9" t="s">
        <v>383</v>
      </c>
      <c r="O328" s="52">
        <v>4773</v>
      </c>
      <c r="P328" s="52">
        <v>4773</v>
      </c>
      <c r="Q328" s="52">
        <v>4773</v>
      </c>
      <c r="R328" s="10" t="s">
        <v>1830</v>
      </c>
      <c r="S328" s="10" t="s">
        <v>1830</v>
      </c>
      <c r="T328" s="9" t="s">
        <v>1830</v>
      </c>
      <c r="U328" s="22">
        <v>1</v>
      </c>
      <c r="V328" s="22">
        <v>1</v>
      </c>
      <c r="W328" s="22">
        <v>1</v>
      </c>
      <c r="X328" s="22" t="s">
        <v>57</v>
      </c>
      <c r="Y328" s="22" t="s">
        <v>57</v>
      </c>
      <c r="Z328" s="22" t="s">
        <v>32</v>
      </c>
      <c r="AA328" s="50"/>
      <c r="AB328" s="50"/>
      <c r="AC328" s="11" t="s">
        <v>605</v>
      </c>
      <c r="AD328">
        <v>32</v>
      </c>
    </row>
    <row r="329" spans="1:30" x14ac:dyDescent="0.25">
      <c r="A329" s="52">
        <v>4774</v>
      </c>
      <c r="B329" s="52">
        <v>4774</v>
      </c>
      <c r="C329" s="52">
        <v>4774</v>
      </c>
      <c r="D329" t="s">
        <v>685</v>
      </c>
      <c r="E329" t="s">
        <v>685</v>
      </c>
      <c r="F329" t="s">
        <v>1209</v>
      </c>
      <c r="G329" s="3" t="s">
        <v>681</v>
      </c>
      <c r="H329" s="20" t="s">
        <v>1210</v>
      </c>
      <c r="I329" s="21">
        <v>250</v>
      </c>
      <c r="J329" s="10" t="s">
        <v>383</v>
      </c>
      <c r="K329" s="21">
        <v>250</v>
      </c>
      <c r="L329" s="10" t="s">
        <v>383</v>
      </c>
      <c r="M329" s="21">
        <v>125</v>
      </c>
      <c r="N329" s="10" t="s">
        <v>383</v>
      </c>
      <c r="O329" s="52">
        <v>4774</v>
      </c>
      <c r="P329" s="52">
        <v>4774</v>
      </c>
      <c r="Q329" s="52">
        <v>4774</v>
      </c>
      <c r="R329" s="10" t="s">
        <v>1830</v>
      </c>
      <c r="S329" s="10" t="s">
        <v>1830</v>
      </c>
      <c r="T329" s="10" t="s">
        <v>1830</v>
      </c>
      <c r="U329" s="22">
        <v>1</v>
      </c>
      <c r="V329" s="22">
        <v>1</v>
      </c>
      <c r="W329" s="22">
        <v>1</v>
      </c>
      <c r="X329" s="22" t="s">
        <v>57</v>
      </c>
      <c r="Y329" s="22" t="s">
        <v>57</v>
      </c>
      <c r="Z329" s="22" t="s">
        <v>32</v>
      </c>
      <c r="AA329" s="50"/>
      <c r="AB329" s="50"/>
      <c r="AC329" s="11" t="s">
        <v>605</v>
      </c>
      <c r="AD329">
        <v>32</v>
      </c>
    </row>
    <row r="330" spans="1:30" x14ac:dyDescent="0.25">
      <c r="A330" s="52">
        <v>4775</v>
      </c>
      <c r="B330" s="52">
        <v>4775</v>
      </c>
      <c r="C330" s="52">
        <v>4775</v>
      </c>
      <c r="D330" t="s">
        <v>686</v>
      </c>
      <c r="E330" t="s">
        <v>686</v>
      </c>
      <c r="F330" t="s">
        <v>1211</v>
      </c>
      <c r="G330" s="3" t="s">
        <v>682</v>
      </c>
      <c r="H330" s="20" t="s">
        <v>1212</v>
      </c>
      <c r="I330" s="21">
        <v>300</v>
      </c>
      <c r="J330" s="10" t="s">
        <v>383</v>
      </c>
      <c r="K330" s="21">
        <v>300</v>
      </c>
      <c r="L330" s="10" t="s">
        <v>383</v>
      </c>
      <c r="M330" s="21">
        <v>150</v>
      </c>
      <c r="N330" s="10" t="s">
        <v>383</v>
      </c>
      <c r="O330" s="52">
        <v>4775</v>
      </c>
      <c r="P330" s="52">
        <v>4775</v>
      </c>
      <c r="Q330" s="52">
        <v>4775</v>
      </c>
      <c r="R330" s="9" t="s">
        <v>1830</v>
      </c>
      <c r="S330" s="9" t="s">
        <v>1830</v>
      </c>
      <c r="T330" s="10" t="s">
        <v>1830</v>
      </c>
      <c r="U330" s="22">
        <v>1</v>
      </c>
      <c r="V330" s="22">
        <v>1</v>
      </c>
      <c r="W330" s="22">
        <v>1</v>
      </c>
      <c r="X330" s="22" t="s">
        <v>57</v>
      </c>
      <c r="Y330" s="22" t="s">
        <v>57</v>
      </c>
      <c r="Z330" s="22" t="s">
        <v>32</v>
      </c>
      <c r="AA330" s="50"/>
      <c r="AB330" s="50"/>
      <c r="AC330" s="11" t="s">
        <v>605</v>
      </c>
      <c r="AD330">
        <v>32</v>
      </c>
    </row>
    <row r="331" spans="1:30" x14ac:dyDescent="0.25">
      <c r="A331" s="52">
        <v>4776</v>
      </c>
      <c r="B331" s="52">
        <v>4776</v>
      </c>
      <c r="C331" s="52">
        <v>4776</v>
      </c>
      <c r="D331" t="s">
        <v>687</v>
      </c>
      <c r="E331" t="s">
        <v>687</v>
      </c>
      <c r="F331" t="s">
        <v>91</v>
      </c>
      <c r="G331" s="3" t="s">
        <v>688</v>
      </c>
      <c r="H331" s="20" t="s">
        <v>1213</v>
      </c>
      <c r="I331" s="21">
        <v>100</v>
      </c>
      <c r="J331" s="10" t="s">
        <v>407</v>
      </c>
      <c r="K331" s="21">
        <v>100</v>
      </c>
      <c r="L331" s="10" t="s">
        <v>407</v>
      </c>
      <c r="M331" s="21" t="s">
        <v>36</v>
      </c>
      <c r="N331" s="10" t="s">
        <v>407</v>
      </c>
      <c r="O331" s="52">
        <v>4776</v>
      </c>
      <c r="P331" s="52">
        <v>4776</v>
      </c>
      <c r="Q331" s="52">
        <v>4776</v>
      </c>
      <c r="R331" s="9" t="s">
        <v>57</v>
      </c>
      <c r="S331" s="9" t="s">
        <v>57</v>
      </c>
      <c r="T331" s="10" t="s">
        <v>57</v>
      </c>
      <c r="U331" s="22">
        <v>1</v>
      </c>
      <c r="V331" s="22">
        <v>1</v>
      </c>
      <c r="W331" s="22">
        <v>1</v>
      </c>
      <c r="X331" s="22" t="s">
        <v>57</v>
      </c>
      <c r="Y331" s="22" t="s">
        <v>32</v>
      </c>
      <c r="Z331" s="22" t="s">
        <v>32</v>
      </c>
      <c r="AA331" s="50" t="s">
        <v>605</v>
      </c>
      <c r="AB331" s="50" t="s">
        <v>37</v>
      </c>
      <c r="AC331" s="11" t="s">
        <v>605</v>
      </c>
      <c r="AD331">
        <v>33</v>
      </c>
    </row>
    <row r="332" spans="1:30" x14ac:dyDescent="0.25">
      <c r="A332" s="52">
        <v>2305</v>
      </c>
      <c r="B332" s="52">
        <v>2305</v>
      </c>
      <c r="C332" s="52">
        <v>2305</v>
      </c>
      <c r="D332" t="s">
        <v>689</v>
      </c>
      <c r="E332" t="s">
        <v>689</v>
      </c>
      <c r="F332" t="s">
        <v>91</v>
      </c>
      <c r="G332" s="3" t="s">
        <v>690</v>
      </c>
      <c r="H332" s="20" t="s">
        <v>1214</v>
      </c>
      <c r="I332" s="21">
        <v>80</v>
      </c>
      <c r="J332" s="10" t="s">
        <v>407</v>
      </c>
      <c r="K332" s="21">
        <v>80</v>
      </c>
      <c r="L332" s="10" t="s">
        <v>407</v>
      </c>
      <c r="M332" s="21" t="s">
        <v>36</v>
      </c>
      <c r="N332" s="10" t="s">
        <v>407</v>
      </c>
      <c r="O332" s="52">
        <v>2305</v>
      </c>
      <c r="P332" s="52">
        <v>2305</v>
      </c>
      <c r="Q332" s="52">
        <v>2305</v>
      </c>
      <c r="R332" s="9" t="s">
        <v>57</v>
      </c>
      <c r="S332" s="9" t="s">
        <v>57</v>
      </c>
      <c r="T332" s="10" t="s">
        <v>57</v>
      </c>
      <c r="U332" s="22">
        <v>1</v>
      </c>
      <c r="V332" s="22">
        <v>1</v>
      </c>
      <c r="W332" s="22">
        <v>1</v>
      </c>
      <c r="X332" s="22" t="s">
        <v>57</v>
      </c>
      <c r="Y332" s="22" t="s">
        <v>32</v>
      </c>
      <c r="Z332" s="22" t="s">
        <v>32</v>
      </c>
      <c r="AA332" s="50" t="s">
        <v>605</v>
      </c>
      <c r="AB332" s="50" t="s">
        <v>38</v>
      </c>
      <c r="AC332" s="11" t="s">
        <v>605</v>
      </c>
      <c r="AD332">
        <v>33</v>
      </c>
    </row>
    <row r="333" spans="1:30" x14ac:dyDescent="0.25">
      <c r="A333" s="52">
        <v>4777</v>
      </c>
      <c r="B333" s="52">
        <v>4777</v>
      </c>
      <c r="C333" s="52">
        <v>4777</v>
      </c>
      <c r="D333" t="s">
        <v>691</v>
      </c>
      <c r="E333" t="s">
        <v>691</v>
      </c>
      <c r="F333" t="s">
        <v>91</v>
      </c>
      <c r="G333" s="3" t="s">
        <v>692</v>
      </c>
      <c r="H333" s="20" t="s">
        <v>1215</v>
      </c>
      <c r="I333" s="21">
        <v>20</v>
      </c>
      <c r="J333" s="10" t="s">
        <v>693</v>
      </c>
      <c r="K333" s="21">
        <v>20</v>
      </c>
      <c r="L333" s="10" t="s">
        <v>693</v>
      </c>
      <c r="M333" s="21" t="s">
        <v>36</v>
      </c>
      <c r="N333" s="10" t="s">
        <v>693</v>
      </c>
      <c r="O333" s="52">
        <v>4777</v>
      </c>
      <c r="P333" s="52">
        <v>4777</v>
      </c>
      <c r="Q333" s="52">
        <v>4777</v>
      </c>
      <c r="R333" s="9" t="s">
        <v>57</v>
      </c>
      <c r="S333" s="9" t="s">
        <v>57</v>
      </c>
      <c r="T333" s="10" t="s">
        <v>57</v>
      </c>
      <c r="U333" s="22">
        <v>1</v>
      </c>
      <c r="V333" s="22">
        <v>1</v>
      </c>
      <c r="W333" s="22">
        <v>1</v>
      </c>
      <c r="X333" s="22" t="s">
        <v>57</v>
      </c>
      <c r="Y333" s="22" t="s">
        <v>32</v>
      </c>
      <c r="Z333" s="22" t="s">
        <v>32</v>
      </c>
      <c r="AA333" s="50" t="s">
        <v>605</v>
      </c>
      <c r="AB333" s="50" t="s">
        <v>39</v>
      </c>
      <c r="AC333" s="11" t="s">
        <v>605</v>
      </c>
      <c r="AD333">
        <v>34</v>
      </c>
    </row>
    <row r="334" spans="1:30" x14ac:dyDescent="0.25">
      <c r="A334" s="52">
        <v>4778</v>
      </c>
      <c r="B334" s="52">
        <v>4778</v>
      </c>
      <c r="C334" s="52">
        <v>4778</v>
      </c>
      <c r="D334" t="s">
        <v>694</v>
      </c>
      <c r="E334" t="s">
        <v>694</v>
      </c>
      <c r="F334" t="s">
        <v>91</v>
      </c>
      <c r="G334" s="3" t="s">
        <v>695</v>
      </c>
      <c r="H334" s="20" t="s">
        <v>1216</v>
      </c>
      <c r="I334" s="21">
        <v>20</v>
      </c>
      <c r="J334" s="10" t="s">
        <v>693</v>
      </c>
      <c r="K334" s="21">
        <v>20</v>
      </c>
      <c r="L334" s="10" t="s">
        <v>693</v>
      </c>
      <c r="M334" s="21" t="s">
        <v>36</v>
      </c>
      <c r="N334" s="10" t="s">
        <v>693</v>
      </c>
      <c r="O334" s="52">
        <v>4778</v>
      </c>
      <c r="P334" s="52">
        <v>4778</v>
      </c>
      <c r="Q334" s="52">
        <v>4778</v>
      </c>
      <c r="R334" s="9" t="s">
        <v>57</v>
      </c>
      <c r="S334" s="9" t="s">
        <v>57</v>
      </c>
      <c r="T334" s="10" t="s">
        <v>57</v>
      </c>
      <c r="U334" s="22">
        <v>1</v>
      </c>
      <c r="V334" s="22">
        <v>1</v>
      </c>
      <c r="W334" s="22">
        <v>1</v>
      </c>
      <c r="X334" s="22" t="s">
        <v>57</v>
      </c>
      <c r="Y334" s="22" t="s">
        <v>32</v>
      </c>
      <c r="Z334" s="22" t="s">
        <v>32</v>
      </c>
      <c r="AA334" s="50" t="s">
        <v>605</v>
      </c>
      <c r="AB334" s="50" t="s">
        <v>39</v>
      </c>
      <c r="AC334" s="11" t="s">
        <v>605</v>
      </c>
      <c r="AD334">
        <v>34</v>
      </c>
    </row>
    <row r="335" spans="1:30" x14ac:dyDescent="0.25">
      <c r="A335" s="52"/>
      <c r="B335" s="52"/>
      <c r="C335" s="52"/>
      <c r="G335" s="3" t="s">
        <v>696</v>
      </c>
      <c r="H335" s="20" t="s">
        <v>696</v>
      </c>
      <c r="I335" s="21"/>
      <c r="K335" s="21"/>
      <c r="L335" s="9"/>
      <c r="M335" s="21"/>
      <c r="N335" s="9"/>
      <c r="S335" s="9"/>
      <c r="U335" s="22"/>
      <c r="V335" s="22"/>
      <c r="W335" s="22"/>
      <c r="X335" s="22"/>
      <c r="Y335" s="22"/>
      <c r="Z335" s="22"/>
      <c r="AA335" s="50"/>
      <c r="AB335" s="50"/>
      <c r="AC335" s="11" t="s">
        <v>605</v>
      </c>
    </row>
    <row r="336" spans="1:30" x14ac:dyDescent="0.25">
      <c r="A336" s="52">
        <v>2490</v>
      </c>
      <c r="B336" s="52">
        <v>2490</v>
      </c>
      <c r="C336" s="52">
        <v>2490</v>
      </c>
      <c r="D336" t="s">
        <v>697</v>
      </c>
      <c r="E336" t="s">
        <v>697</v>
      </c>
      <c r="F336" t="s">
        <v>1138</v>
      </c>
      <c r="G336" s="3" t="s">
        <v>698</v>
      </c>
      <c r="H336" s="20" t="s">
        <v>1217</v>
      </c>
      <c r="I336" s="21">
        <v>60</v>
      </c>
      <c r="J336" s="10" t="s">
        <v>1838</v>
      </c>
      <c r="K336" s="21">
        <v>60</v>
      </c>
      <c r="L336" s="9" t="s">
        <v>1838</v>
      </c>
      <c r="M336" s="21">
        <v>60</v>
      </c>
      <c r="N336" s="9" t="s">
        <v>1838</v>
      </c>
      <c r="O336" s="52">
        <v>2490</v>
      </c>
      <c r="P336" s="52">
        <v>2490</v>
      </c>
      <c r="Q336" s="52">
        <v>2490</v>
      </c>
      <c r="R336" s="10" t="s">
        <v>1837</v>
      </c>
      <c r="S336" s="9" t="s">
        <v>1837</v>
      </c>
      <c r="T336" s="10" t="s">
        <v>1837</v>
      </c>
      <c r="U336" s="22">
        <v>0.5</v>
      </c>
      <c r="V336" s="22">
        <v>0.5</v>
      </c>
      <c r="W336" s="22">
        <v>0.5</v>
      </c>
      <c r="X336" s="22" t="s">
        <v>57</v>
      </c>
      <c r="Y336" s="22" t="s">
        <v>32</v>
      </c>
      <c r="Z336" s="22" t="s">
        <v>32</v>
      </c>
      <c r="AA336" s="50" t="s">
        <v>605</v>
      </c>
      <c r="AB336" s="51" t="s">
        <v>40</v>
      </c>
      <c r="AC336" s="11" t="s">
        <v>605</v>
      </c>
      <c r="AD336">
        <v>38</v>
      </c>
    </row>
    <row r="337" spans="1:30" x14ac:dyDescent="0.25">
      <c r="A337" s="52">
        <v>2490</v>
      </c>
      <c r="B337" s="52">
        <v>2490</v>
      </c>
      <c r="C337" s="52">
        <v>2490</v>
      </c>
      <c r="D337" t="s">
        <v>1218</v>
      </c>
      <c r="E337" t="s">
        <v>1218</v>
      </c>
      <c r="F337" t="s">
        <v>1138</v>
      </c>
      <c r="G337" s="3" t="s">
        <v>698</v>
      </c>
      <c r="H337" s="20" t="s">
        <v>1219</v>
      </c>
      <c r="I337" s="21">
        <v>60</v>
      </c>
      <c r="J337" s="10" t="s">
        <v>1839</v>
      </c>
      <c r="K337" s="21">
        <v>60</v>
      </c>
      <c r="L337" s="9" t="s">
        <v>1839</v>
      </c>
      <c r="M337" s="21">
        <v>60</v>
      </c>
      <c r="N337" s="9" t="s">
        <v>1839</v>
      </c>
      <c r="O337" s="52">
        <v>2490</v>
      </c>
      <c r="P337" s="52">
        <v>2490</v>
      </c>
      <c r="Q337" s="52">
        <v>2490</v>
      </c>
      <c r="R337" s="10" t="s">
        <v>1837</v>
      </c>
      <c r="S337" s="9" t="s">
        <v>1837</v>
      </c>
      <c r="T337" s="10" t="s">
        <v>1837</v>
      </c>
      <c r="U337" s="22">
        <v>0.5</v>
      </c>
      <c r="V337" s="22">
        <v>0.5</v>
      </c>
      <c r="W337" s="22">
        <v>0.5</v>
      </c>
      <c r="X337" s="22" t="s">
        <v>57</v>
      </c>
      <c r="Y337" s="22" t="s">
        <v>32</v>
      </c>
      <c r="Z337" s="22" t="s">
        <v>32</v>
      </c>
      <c r="AA337" s="50" t="s">
        <v>605</v>
      </c>
      <c r="AB337" s="51" t="s">
        <v>40</v>
      </c>
      <c r="AC337" s="11" t="s">
        <v>605</v>
      </c>
      <c r="AD337">
        <v>38</v>
      </c>
    </row>
    <row r="338" spans="1:30" x14ac:dyDescent="0.25">
      <c r="A338" s="52">
        <v>2496</v>
      </c>
      <c r="B338" s="52">
        <v>2496</v>
      </c>
      <c r="C338" s="52">
        <v>2496</v>
      </c>
      <c r="D338" t="s">
        <v>699</v>
      </c>
      <c r="E338" t="s">
        <v>699</v>
      </c>
      <c r="F338" t="s">
        <v>1138</v>
      </c>
      <c r="G338" s="3" t="s">
        <v>700</v>
      </c>
      <c r="H338" s="20" t="s">
        <v>1220</v>
      </c>
      <c r="I338" s="21">
        <v>40</v>
      </c>
      <c r="J338" s="10" t="s">
        <v>506</v>
      </c>
      <c r="K338" s="21">
        <v>40</v>
      </c>
      <c r="L338" s="9" t="s">
        <v>506</v>
      </c>
      <c r="M338" s="21">
        <v>40</v>
      </c>
      <c r="N338" s="9" t="s">
        <v>506</v>
      </c>
      <c r="O338" s="52">
        <v>2496</v>
      </c>
      <c r="P338" s="52">
        <v>2496</v>
      </c>
      <c r="Q338" s="52">
        <v>2496</v>
      </c>
      <c r="R338" s="10" t="s">
        <v>1837</v>
      </c>
      <c r="S338" s="9" t="s">
        <v>1837</v>
      </c>
      <c r="T338" s="10" t="s">
        <v>1837</v>
      </c>
      <c r="U338" s="22">
        <v>0.5</v>
      </c>
      <c r="V338" s="22">
        <v>0.5</v>
      </c>
      <c r="W338" s="22">
        <v>0.5</v>
      </c>
      <c r="X338" s="22" t="s">
        <v>57</v>
      </c>
      <c r="Y338" s="22" t="s">
        <v>32</v>
      </c>
      <c r="Z338" s="22" t="s">
        <v>32</v>
      </c>
      <c r="AA338" s="50" t="s">
        <v>605</v>
      </c>
      <c r="AB338" s="50" t="s">
        <v>41</v>
      </c>
      <c r="AC338" s="11" t="s">
        <v>605</v>
      </c>
      <c r="AD338">
        <v>39</v>
      </c>
    </row>
    <row r="339" spans="1:30" x14ac:dyDescent="0.25">
      <c r="A339" s="52">
        <v>2496</v>
      </c>
      <c r="B339" s="52">
        <v>2496</v>
      </c>
      <c r="C339" s="52">
        <v>2496</v>
      </c>
      <c r="D339" t="s">
        <v>1221</v>
      </c>
      <c r="E339" t="s">
        <v>1221</v>
      </c>
      <c r="F339" t="s">
        <v>1138</v>
      </c>
      <c r="G339" s="3" t="s">
        <v>700</v>
      </c>
      <c r="H339" s="20" t="s">
        <v>1222</v>
      </c>
      <c r="I339" s="21">
        <v>40</v>
      </c>
      <c r="J339" s="10" t="s">
        <v>506</v>
      </c>
      <c r="K339" s="21">
        <v>40</v>
      </c>
      <c r="L339" s="9" t="s">
        <v>506</v>
      </c>
      <c r="M339" s="21">
        <v>40</v>
      </c>
      <c r="N339" s="9" t="s">
        <v>506</v>
      </c>
      <c r="O339" s="52">
        <v>2496</v>
      </c>
      <c r="P339" s="52">
        <v>2496</v>
      </c>
      <c r="Q339" s="52">
        <v>2496</v>
      </c>
      <c r="R339" s="10" t="s">
        <v>1837</v>
      </c>
      <c r="S339" s="9" t="s">
        <v>1837</v>
      </c>
      <c r="T339" s="10" t="s">
        <v>1837</v>
      </c>
      <c r="U339" s="22">
        <v>0.5</v>
      </c>
      <c r="V339" s="22">
        <v>0.5</v>
      </c>
      <c r="W339" s="22">
        <v>0.5</v>
      </c>
      <c r="X339" s="22" t="s">
        <v>57</v>
      </c>
      <c r="Y339" s="22" t="s">
        <v>32</v>
      </c>
      <c r="Z339" s="22" t="s">
        <v>32</v>
      </c>
      <c r="AA339" s="50" t="s">
        <v>605</v>
      </c>
      <c r="AB339" s="50" t="s">
        <v>41</v>
      </c>
      <c r="AC339" s="11" t="s">
        <v>605</v>
      </c>
      <c r="AD339">
        <v>39</v>
      </c>
    </row>
    <row r="340" spans="1:30" x14ac:dyDescent="0.25">
      <c r="A340" s="52">
        <v>2538</v>
      </c>
      <c r="B340" s="52">
        <v>2538</v>
      </c>
      <c r="C340" s="52">
        <v>2538</v>
      </c>
      <c r="D340" t="s">
        <v>701</v>
      </c>
      <c r="E340" t="s">
        <v>701</v>
      </c>
      <c r="F340" t="s">
        <v>1138</v>
      </c>
      <c r="G340" s="3" t="s">
        <v>702</v>
      </c>
      <c r="H340" s="20" t="s">
        <v>1223</v>
      </c>
      <c r="I340" s="21">
        <v>30</v>
      </c>
      <c r="J340" s="10" t="s">
        <v>506</v>
      </c>
      <c r="K340" s="21">
        <v>30</v>
      </c>
      <c r="L340" s="9" t="s">
        <v>506</v>
      </c>
      <c r="M340" s="21">
        <v>30</v>
      </c>
      <c r="N340" s="9" t="s">
        <v>506</v>
      </c>
      <c r="O340" s="52">
        <v>2538</v>
      </c>
      <c r="P340" s="52">
        <v>2538</v>
      </c>
      <c r="Q340" s="52">
        <v>2538</v>
      </c>
      <c r="R340" s="10" t="s">
        <v>1837</v>
      </c>
      <c r="S340" s="9" t="s">
        <v>1837</v>
      </c>
      <c r="T340" s="10" t="s">
        <v>1837</v>
      </c>
      <c r="U340" s="22">
        <v>1</v>
      </c>
      <c r="V340" s="22">
        <v>1</v>
      </c>
      <c r="W340" s="22">
        <v>1</v>
      </c>
      <c r="X340" s="22" t="s">
        <v>57</v>
      </c>
      <c r="Y340" s="22" t="s">
        <v>32</v>
      </c>
      <c r="Z340" s="22" t="s">
        <v>32</v>
      </c>
      <c r="AA340" s="50" t="s">
        <v>605</v>
      </c>
      <c r="AB340" s="50" t="s">
        <v>42</v>
      </c>
      <c r="AC340" s="11" t="s">
        <v>605</v>
      </c>
      <c r="AD340">
        <v>39</v>
      </c>
    </row>
    <row r="341" spans="1:30" x14ac:dyDescent="0.25">
      <c r="A341" s="52">
        <v>2315</v>
      </c>
      <c r="B341" s="52">
        <v>2315</v>
      </c>
      <c r="C341" s="52">
        <v>2315</v>
      </c>
      <c r="D341" t="s">
        <v>703</v>
      </c>
      <c r="E341" t="s">
        <v>703</v>
      </c>
      <c r="F341" t="s">
        <v>1138</v>
      </c>
      <c r="G341" s="3" t="s">
        <v>704</v>
      </c>
      <c r="H341" s="20" t="s">
        <v>1224</v>
      </c>
      <c r="I341" s="21">
        <v>10</v>
      </c>
      <c r="J341" s="10" t="s">
        <v>506</v>
      </c>
      <c r="K341" s="21">
        <v>10</v>
      </c>
      <c r="L341" s="9" t="s">
        <v>506</v>
      </c>
      <c r="M341" s="21">
        <v>10</v>
      </c>
      <c r="N341" s="9" t="s">
        <v>506</v>
      </c>
      <c r="O341" s="52">
        <v>2315</v>
      </c>
      <c r="P341" s="52">
        <v>2315</v>
      </c>
      <c r="Q341" s="52">
        <v>2315</v>
      </c>
      <c r="R341" s="10" t="s">
        <v>1837</v>
      </c>
      <c r="S341" s="9" t="s">
        <v>1837</v>
      </c>
      <c r="T341" s="10" t="s">
        <v>1837</v>
      </c>
      <c r="U341" s="22">
        <v>1</v>
      </c>
      <c r="V341" s="22">
        <v>1</v>
      </c>
      <c r="W341" s="22">
        <v>1</v>
      </c>
      <c r="X341" s="22" t="s">
        <v>57</v>
      </c>
      <c r="Y341" s="22" t="s">
        <v>57</v>
      </c>
      <c r="Z341" s="22" t="s">
        <v>32</v>
      </c>
      <c r="AA341" s="50" t="s">
        <v>605</v>
      </c>
      <c r="AB341" s="50" t="s">
        <v>42</v>
      </c>
      <c r="AC341" s="11" t="s">
        <v>605</v>
      </c>
      <c r="AD341">
        <v>39</v>
      </c>
    </row>
    <row r="342" spans="1:30" x14ac:dyDescent="0.25">
      <c r="A342" s="52">
        <v>2538</v>
      </c>
      <c r="B342" s="52">
        <v>2538</v>
      </c>
      <c r="C342" s="52">
        <v>2538</v>
      </c>
      <c r="D342" t="s">
        <v>1225</v>
      </c>
      <c r="E342" t="s">
        <v>1225</v>
      </c>
      <c r="F342" t="s">
        <v>1138</v>
      </c>
      <c r="G342" s="3" t="s">
        <v>702</v>
      </c>
      <c r="H342" s="20" t="s">
        <v>1226</v>
      </c>
      <c r="I342" s="21">
        <v>30</v>
      </c>
      <c r="J342" s="10" t="s">
        <v>506</v>
      </c>
      <c r="K342" s="21">
        <v>30</v>
      </c>
      <c r="L342" s="9" t="s">
        <v>506</v>
      </c>
      <c r="M342" s="21">
        <v>30</v>
      </c>
      <c r="N342" s="9" t="s">
        <v>506</v>
      </c>
      <c r="O342" s="52">
        <v>2538</v>
      </c>
      <c r="P342" s="52">
        <v>2538</v>
      </c>
      <c r="Q342" s="52">
        <v>2538</v>
      </c>
      <c r="R342" s="10" t="s">
        <v>1837</v>
      </c>
      <c r="S342" s="9" t="s">
        <v>1837</v>
      </c>
      <c r="T342" s="10" t="s">
        <v>1837</v>
      </c>
      <c r="U342" s="22">
        <v>1</v>
      </c>
      <c r="V342" s="22">
        <v>1</v>
      </c>
      <c r="W342" s="22">
        <v>1</v>
      </c>
      <c r="X342" s="22" t="s">
        <v>57</v>
      </c>
      <c r="Y342" s="22" t="s">
        <v>32</v>
      </c>
      <c r="Z342" s="22" t="s">
        <v>32</v>
      </c>
      <c r="AA342" s="50" t="s">
        <v>605</v>
      </c>
      <c r="AB342" s="50" t="s">
        <v>42</v>
      </c>
      <c r="AC342" s="11" t="s">
        <v>605</v>
      </c>
      <c r="AD342">
        <v>39</v>
      </c>
    </row>
    <row r="343" spans="1:30" x14ac:dyDescent="0.25">
      <c r="A343" s="52">
        <v>2315</v>
      </c>
      <c r="B343" s="52">
        <v>2315</v>
      </c>
      <c r="C343" s="52">
        <v>2315</v>
      </c>
      <c r="D343" t="s">
        <v>1227</v>
      </c>
      <c r="E343" t="s">
        <v>1227</v>
      </c>
      <c r="F343" t="s">
        <v>1138</v>
      </c>
      <c r="G343" s="3" t="s">
        <v>704</v>
      </c>
      <c r="H343" s="20" t="s">
        <v>1228</v>
      </c>
      <c r="I343" s="21">
        <v>10</v>
      </c>
      <c r="J343" s="10" t="s">
        <v>506</v>
      </c>
      <c r="K343" s="21">
        <v>10</v>
      </c>
      <c r="L343" s="10" t="s">
        <v>506</v>
      </c>
      <c r="M343" s="21">
        <v>10</v>
      </c>
      <c r="N343" s="10" t="s">
        <v>506</v>
      </c>
      <c r="O343" s="52">
        <v>2315</v>
      </c>
      <c r="P343" s="52">
        <v>2315</v>
      </c>
      <c r="Q343" s="52">
        <v>2315</v>
      </c>
      <c r="R343" s="9" t="s">
        <v>1837</v>
      </c>
      <c r="S343" s="9" t="s">
        <v>1837</v>
      </c>
      <c r="T343" s="10" t="s">
        <v>1837</v>
      </c>
      <c r="U343" s="22">
        <v>1</v>
      </c>
      <c r="V343" s="22">
        <v>1</v>
      </c>
      <c r="W343" s="22">
        <v>1</v>
      </c>
      <c r="X343" s="22" t="s">
        <v>57</v>
      </c>
      <c r="Y343" s="22" t="s">
        <v>57</v>
      </c>
      <c r="Z343" s="22" t="s">
        <v>32</v>
      </c>
      <c r="AA343" s="50" t="s">
        <v>605</v>
      </c>
      <c r="AB343" s="50" t="s">
        <v>42</v>
      </c>
      <c r="AC343" s="11" t="s">
        <v>605</v>
      </c>
      <c r="AD343">
        <v>39</v>
      </c>
    </row>
    <row r="344" spans="1:30" x14ac:dyDescent="0.25">
      <c r="A344" s="52">
        <v>4764</v>
      </c>
      <c r="B344" s="52">
        <v>4764</v>
      </c>
      <c r="C344" s="52">
        <v>4764</v>
      </c>
      <c r="D344" t="s">
        <v>705</v>
      </c>
      <c r="E344" t="s">
        <v>705</v>
      </c>
      <c r="F344" t="s">
        <v>1138</v>
      </c>
      <c r="G344" s="3" t="s">
        <v>706</v>
      </c>
      <c r="H344" s="20" t="s">
        <v>1229</v>
      </c>
      <c r="I344" s="21">
        <v>25</v>
      </c>
      <c r="J344" s="10" t="s">
        <v>506</v>
      </c>
      <c r="K344" s="21">
        <v>25</v>
      </c>
      <c r="L344" s="10" t="s">
        <v>506</v>
      </c>
      <c r="M344" s="21">
        <v>25</v>
      </c>
      <c r="N344" s="10" t="s">
        <v>506</v>
      </c>
      <c r="O344" s="52">
        <v>4764</v>
      </c>
      <c r="P344" s="52">
        <v>4764</v>
      </c>
      <c r="Q344" s="52">
        <v>4764</v>
      </c>
      <c r="R344" s="9" t="s">
        <v>1837</v>
      </c>
      <c r="S344" s="9" t="s">
        <v>1837</v>
      </c>
      <c r="T344" s="10" t="s">
        <v>1837</v>
      </c>
      <c r="U344" s="22">
        <v>0.5</v>
      </c>
      <c r="V344" s="22">
        <v>0.5</v>
      </c>
      <c r="W344" s="22">
        <v>0.5</v>
      </c>
      <c r="X344" s="22" t="s">
        <v>57</v>
      </c>
      <c r="Y344" s="22" t="s">
        <v>32</v>
      </c>
      <c r="Z344" s="22" t="s">
        <v>32</v>
      </c>
      <c r="AA344" s="50" t="s">
        <v>605</v>
      </c>
      <c r="AB344" s="50" t="s">
        <v>536</v>
      </c>
      <c r="AC344" s="11" t="s">
        <v>605</v>
      </c>
      <c r="AD344">
        <v>39</v>
      </c>
    </row>
    <row r="345" spans="1:30" x14ac:dyDescent="0.25">
      <c r="A345" s="52">
        <v>4764</v>
      </c>
      <c r="B345" s="52">
        <v>4764</v>
      </c>
      <c r="C345" s="52">
        <v>4764</v>
      </c>
      <c r="D345" t="s">
        <v>1230</v>
      </c>
      <c r="E345" t="s">
        <v>1230</v>
      </c>
      <c r="F345" t="s">
        <v>1138</v>
      </c>
      <c r="G345" s="3" t="s">
        <v>706</v>
      </c>
      <c r="H345" s="20" t="s">
        <v>1231</v>
      </c>
      <c r="I345" s="21">
        <v>25</v>
      </c>
      <c r="J345" s="10" t="s">
        <v>506</v>
      </c>
      <c r="K345" s="21">
        <v>25</v>
      </c>
      <c r="L345" s="10" t="s">
        <v>506</v>
      </c>
      <c r="M345" s="21">
        <v>25</v>
      </c>
      <c r="N345" s="10" t="s">
        <v>506</v>
      </c>
      <c r="O345" s="52">
        <v>4764</v>
      </c>
      <c r="P345" s="52">
        <v>4764</v>
      </c>
      <c r="Q345" s="52">
        <v>4764</v>
      </c>
      <c r="R345" s="9" t="s">
        <v>1837</v>
      </c>
      <c r="S345" s="9" t="s">
        <v>1837</v>
      </c>
      <c r="T345" s="10" t="s">
        <v>1837</v>
      </c>
      <c r="U345" s="22">
        <v>0.5</v>
      </c>
      <c r="V345" s="22">
        <v>0.5</v>
      </c>
      <c r="W345" s="22">
        <v>0.5</v>
      </c>
      <c r="X345" s="22" t="s">
        <v>57</v>
      </c>
      <c r="Y345" s="22" t="s">
        <v>32</v>
      </c>
      <c r="Z345" s="22" t="s">
        <v>32</v>
      </c>
      <c r="AA345" s="50" t="s">
        <v>605</v>
      </c>
      <c r="AB345" s="50" t="s">
        <v>536</v>
      </c>
      <c r="AC345" s="11" t="s">
        <v>605</v>
      </c>
      <c r="AD345">
        <v>39</v>
      </c>
    </row>
    <row r="346" spans="1:30" x14ac:dyDescent="0.25">
      <c r="A346" s="52">
        <v>4763</v>
      </c>
      <c r="B346" s="52">
        <v>4763</v>
      </c>
      <c r="C346" s="52">
        <v>4763</v>
      </c>
      <c r="D346" t="s">
        <v>707</v>
      </c>
      <c r="E346" t="s">
        <v>707</v>
      </c>
      <c r="F346" t="s">
        <v>1138</v>
      </c>
      <c r="G346" s="3" t="s">
        <v>708</v>
      </c>
      <c r="H346" s="20" t="s">
        <v>1232</v>
      </c>
      <c r="I346" s="21">
        <v>30</v>
      </c>
      <c r="J346" s="10" t="s">
        <v>506</v>
      </c>
      <c r="K346" s="21">
        <v>30</v>
      </c>
      <c r="L346" s="10" t="s">
        <v>506</v>
      </c>
      <c r="M346" s="21">
        <v>30</v>
      </c>
      <c r="N346" s="10" t="s">
        <v>506</v>
      </c>
      <c r="O346" s="52">
        <v>4763</v>
      </c>
      <c r="P346" s="52">
        <v>4763</v>
      </c>
      <c r="Q346" s="52">
        <v>4763</v>
      </c>
      <c r="R346" s="9" t="s">
        <v>1837</v>
      </c>
      <c r="S346" s="9" t="s">
        <v>1837</v>
      </c>
      <c r="T346" s="10" t="s">
        <v>1837</v>
      </c>
      <c r="U346" s="22">
        <v>0.5</v>
      </c>
      <c r="V346" s="22">
        <v>0.5</v>
      </c>
      <c r="W346" s="22">
        <v>0.5</v>
      </c>
      <c r="X346" s="22" t="s">
        <v>57</v>
      </c>
      <c r="Y346" s="22" t="s">
        <v>32</v>
      </c>
      <c r="Z346" s="22" t="s">
        <v>32</v>
      </c>
      <c r="AA346" s="50" t="s">
        <v>605</v>
      </c>
      <c r="AB346" s="50" t="s">
        <v>537</v>
      </c>
      <c r="AC346" s="11" t="s">
        <v>605</v>
      </c>
      <c r="AD346">
        <v>40</v>
      </c>
    </row>
    <row r="347" spans="1:30" x14ac:dyDescent="0.25">
      <c r="A347" s="52">
        <v>4763</v>
      </c>
      <c r="B347" s="52">
        <v>4763</v>
      </c>
      <c r="C347" s="52">
        <v>4763</v>
      </c>
      <c r="D347" t="s">
        <v>1233</v>
      </c>
      <c r="E347" t="s">
        <v>1233</v>
      </c>
      <c r="F347" t="s">
        <v>1138</v>
      </c>
      <c r="G347" s="3" t="s">
        <v>708</v>
      </c>
      <c r="H347" s="20" t="s">
        <v>1234</v>
      </c>
      <c r="I347" s="21">
        <v>30</v>
      </c>
      <c r="J347" s="10" t="s">
        <v>506</v>
      </c>
      <c r="K347" s="21">
        <v>30</v>
      </c>
      <c r="L347" s="10" t="s">
        <v>506</v>
      </c>
      <c r="M347" s="21">
        <v>30</v>
      </c>
      <c r="N347" s="10" t="s">
        <v>506</v>
      </c>
      <c r="O347" s="52">
        <v>4763</v>
      </c>
      <c r="P347" s="52">
        <v>4763</v>
      </c>
      <c r="Q347" s="52">
        <v>4763</v>
      </c>
      <c r="R347" s="9" t="s">
        <v>1837</v>
      </c>
      <c r="S347" s="9" t="s">
        <v>1837</v>
      </c>
      <c r="T347" s="10" t="s">
        <v>1837</v>
      </c>
      <c r="U347" s="22">
        <v>0.5</v>
      </c>
      <c r="V347" s="22">
        <v>0.5</v>
      </c>
      <c r="W347" s="22">
        <v>0.5</v>
      </c>
      <c r="X347" s="22" t="s">
        <v>57</v>
      </c>
      <c r="Y347" s="22" t="s">
        <v>32</v>
      </c>
      <c r="Z347" s="22" t="s">
        <v>32</v>
      </c>
      <c r="AA347" s="50" t="s">
        <v>605</v>
      </c>
      <c r="AB347" s="50" t="s">
        <v>537</v>
      </c>
      <c r="AC347" s="11" t="s">
        <v>605</v>
      </c>
      <c r="AD347">
        <v>40</v>
      </c>
    </row>
    <row r="348" spans="1:30" x14ac:dyDescent="0.25">
      <c r="A348" s="52">
        <v>4765</v>
      </c>
      <c r="B348" s="52">
        <v>4765</v>
      </c>
      <c r="C348" s="52">
        <v>4765</v>
      </c>
      <c r="D348" t="s">
        <v>709</v>
      </c>
      <c r="E348" t="s">
        <v>709</v>
      </c>
      <c r="F348" t="s">
        <v>1138</v>
      </c>
      <c r="G348" s="3" t="s">
        <v>710</v>
      </c>
      <c r="H348" s="20" t="s">
        <v>1235</v>
      </c>
      <c r="I348" s="21">
        <v>3</v>
      </c>
      <c r="J348" s="10" t="s">
        <v>711</v>
      </c>
      <c r="K348" s="21">
        <v>3</v>
      </c>
      <c r="L348" s="10" t="s">
        <v>711</v>
      </c>
      <c r="M348" s="21">
        <v>3</v>
      </c>
      <c r="N348" s="10" t="s">
        <v>711</v>
      </c>
      <c r="O348" s="52">
        <v>4765</v>
      </c>
      <c r="P348" s="52">
        <v>4765</v>
      </c>
      <c r="Q348" s="52">
        <v>4765</v>
      </c>
      <c r="R348" s="9" t="s">
        <v>1837</v>
      </c>
      <c r="S348" s="9" t="s">
        <v>1837</v>
      </c>
      <c r="T348" s="10" t="s">
        <v>1837</v>
      </c>
      <c r="U348" s="22">
        <v>1</v>
      </c>
      <c r="V348" s="22">
        <v>1</v>
      </c>
      <c r="W348" s="22">
        <v>1</v>
      </c>
      <c r="X348" s="22" t="s">
        <v>57</v>
      </c>
      <c r="Y348" s="22" t="s">
        <v>32</v>
      </c>
      <c r="Z348" s="22" t="s">
        <v>32</v>
      </c>
      <c r="AA348" s="50" t="s">
        <v>605</v>
      </c>
      <c r="AB348" s="50" t="s">
        <v>538</v>
      </c>
      <c r="AC348" s="11" t="s">
        <v>605</v>
      </c>
      <c r="AD348">
        <v>41</v>
      </c>
    </row>
    <row r="349" spans="1:30" x14ac:dyDescent="0.25">
      <c r="A349" s="52">
        <v>4765</v>
      </c>
      <c r="B349" s="52">
        <v>4765</v>
      </c>
      <c r="C349" s="52">
        <v>4765</v>
      </c>
      <c r="D349" t="s">
        <v>1236</v>
      </c>
      <c r="E349" t="s">
        <v>1236</v>
      </c>
      <c r="F349" t="s">
        <v>1138</v>
      </c>
      <c r="G349" s="3" t="s">
        <v>710</v>
      </c>
      <c r="H349" s="20" t="s">
        <v>1237</v>
      </c>
      <c r="I349" s="21">
        <v>3</v>
      </c>
      <c r="J349" s="10" t="s">
        <v>711</v>
      </c>
      <c r="K349" s="21">
        <v>3</v>
      </c>
      <c r="L349" s="10" t="s">
        <v>711</v>
      </c>
      <c r="M349" s="21">
        <v>3</v>
      </c>
      <c r="N349" s="10" t="s">
        <v>711</v>
      </c>
      <c r="O349" s="52">
        <v>4765</v>
      </c>
      <c r="P349" s="52">
        <v>4765</v>
      </c>
      <c r="Q349" s="52">
        <v>4765</v>
      </c>
      <c r="R349" s="9" t="s">
        <v>1837</v>
      </c>
      <c r="S349" s="9" t="s">
        <v>1837</v>
      </c>
      <c r="T349" s="10" t="s">
        <v>1837</v>
      </c>
      <c r="U349" s="22">
        <v>1</v>
      </c>
      <c r="V349" s="22">
        <v>1</v>
      </c>
      <c r="W349" s="22">
        <v>1</v>
      </c>
      <c r="X349" s="22" t="s">
        <v>57</v>
      </c>
      <c r="Y349" s="22" t="s">
        <v>32</v>
      </c>
      <c r="Z349" s="22" t="s">
        <v>32</v>
      </c>
      <c r="AA349" s="50" t="s">
        <v>605</v>
      </c>
      <c r="AB349" s="50" t="s">
        <v>538</v>
      </c>
      <c r="AC349" s="11" t="s">
        <v>605</v>
      </c>
      <c r="AD349">
        <v>41</v>
      </c>
    </row>
    <row r="350" spans="1:30" x14ac:dyDescent="0.25">
      <c r="A350" s="52">
        <v>3244</v>
      </c>
      <c r="B350" s="52">
        <v>3244</v>
      </c>
      <c r="C350" s="52">
        <v>3244</v>
      </c>
      <c r="D350" t="s">
        <v>712</v>
      </c>
      <c r="E350" t="s">
        <v>712</v>
      </c>
      <c r="F350" t="s">
        <v>91</v>
      </c>
      <c r="G350" s="3" t="s">
        <v>713</v>
      </c>
      <c r="H350" s="20" t="s">
        <v>1238</v>
      </c>
      <c r="I350" s="21">
        <v>0.55000000000000004</v>
      </c>
      <c r="J350" s="10" t="s">
        <v>714</v>
      </c>
      <c r="K350" s="21">
        <v>0.55000000000000004</v>
      </c>
      <c r="L350" s="10" t="s">
        <v>714</v>
      </c>
      <c r="M350" s="21" t="s">
        <v>36</v>
      </c>
      <c r="N350" s="10" t="s">
        <v>714</v>
      </c>
      <c r="O350" s="52">
        <v>3244</v>
      </c>
      <c r="P350" s="52">
        <v>3244</v>
      </c>
      <c r="Q350" s="52">
        <v>3244</v>
      </c>
      <c r="R350" s="9" t="s">
        <v>57</v>
      </c>
      <c r="S350" s="9" t="s">
        <v>57</v>
      </c>
      <c r="T350" s="10" t="s">
        <v>57</v>
      </c>
      <c r="U350" s="22">
        <v>0.5</v>
      </c>
      <c r="V350" s="22">
        <v>0.5</v>
      </c>
      <c r="W350" s="22">
        <v>0.5</v>
      </c>
      <c r="X350" s="22" t="s">
        <v>57</v>
      </c>
      <c r="Y350" s="22" t="s">
        <v>32</v>
      </c>
      <c r="Z350" s="22" t="s">
        <v>32</v>
      </c>
      <c r="AA350" s="50" t="s">
        <v>605</v>
      </c>
      <c r="AB350" s="50" t="s">
        <v>539</v>
      </c>
      <c r="AC350" s="11" t="s">
        <v>605</v>
      </c>
      <c r="AD350">
        <v>42</v>
      </c>
    </row>
    <row r="351" spans="1:30" x14ac:dyDescent="0.25">
      <c r="A351" s="52"/>
      <c r="B351" s="52"/>
      <c r="C351" s="52"/>
      <c r="G351" s="3" t="s">
        <v>1239</v>
      </c>
      <c r="H351" s="20" t="s">
        <v>1239</v>
      </c>
      <c r="I351" s="21"/>
      <c r="K351" s="21"/>
      <c r="M351" s="21"/>
      <c r="R351" s="9"/>
      <c r="S351" s="9"/>
      <c r="U351" s="22"/>
      <c r="V351" s="22"/>
      <c r="W351" s="22"/>
      <c r="X351" s="22"/>
      <c r="Y351" s="22"/>
      <c r="Z351" s="22"/>
    </row>
    <row r="352" spans="1:30" x14ac:dyDescent="0.25">
      <c r="A352" s="52" t="s">
        <v>36</v>
      </c>
      <c r="B352" s="52">
        <v>3982</v>
      </c>
      <c r="C352" s="52"/>
      <c r="D352" t="s">
        <v>91</v>
      </c>
      <c r="E352" t="s">
        <v>1240</v>
      </c>
      <c r="F352" t="s">
        <v>1241</v>
      </c>
      <c r="G352" s="3" t="s">
        <v>1242</v>
      </c>
      <c r="H352" s="20" t="s">
        <v>1243</v>
      </c>
      <c r="I352" s="21" t="s">
        <v>36</v>
      </c>
      <c r="J352" s="10" t="s">
        <v>36</v>
      </c>
      <c r="K352" s="21">
        <v>400</v>
      </c>
      <c r="L352" s="10" t="s">
        <v>1840</v>
      </c>
      <c r="M352" s="21">
        <v>400</v>
      </c>
      <c r="N352" s="10" t="s">
        <v>1840</v>
      </c>
      <c r="O352" s="52" t="s">
        <v>36</v>
      </c>
      <c r="P352" s="52">
        <v>3982</v>
      </c>
      <c r="R352" s="9" t="s">
        <v>36</v>
      </c>
      <c r="S352" s="9" t="s">
        <v>1841</v>
      </c>
      <c r="T352" s="10" t="s">
        <v>36</v>
      </c>
      <c r="U352" s="22">
        <v>1</v>
      </c>
      <c r="V352" s="22">
        <v>1</v>
      </c>
      <c r="W352" s="22">
        <v>1</v>
      </c>
      <c r="X352" s="22" t="s">
        <v>57</v>
      </c>
      <c r="Y352" s="22" t="s">
        <v>57</v>
      </c>
      <c r="Z352" s="22" t="s">
        <v>57</v>
      </c>
      <c r="AC352" s="11" t="s">
        <v>1863</v>
      </c>
      <c r="AD352">
        <v>14</v>
      </c>
    </row>
    <row r="353" spans="1:30" x14ac:dyDescent="0.25">
      <c r="A353" s="52" t="s">
        <v>36</v>
      </c>
      <c r="B353" s="52">
        <v>3983</v>
      </c>
      <c r="C353" s="52"/>
      <c r="D353" t="s">
        <v>91</v>
      </c>
      <c r="E353" t="s">
        <v>1244</v>
      </c>
      <c r="F353" t="s">
        <v>1241</v>
      </c>
      <c r="G353" s="3" t="s">
        <v>1245</v>
      </c>
      <c r="H353" s="20" t="s">
        <v>1246</v>
      </c>
      <c r="I353" s="21" t="s">
        <v>36</v>
      </c>
      <c r="J353" s="10" t="s">
        <v>36</v>
      </c>
      <c r="K353" s="21">
        <v>3</v>
      </c>
      <c r="L353" s="10" t="s">
        <v>1842</v>
      </c>
      <c r="M353" s="21">
        <v>3</v>
      </c>
      <c r="N353" s="10" t="s">
        <v>1842</v>
      </c>
      <c r="O353" s="52" t="s">
        <v>36</v>
      </c>
      <c r="P353" s="52">
        <v>3983</v>
      </c>
      <c r="R353" s="9" t="s">
        <v>36</v>
      </c>
      <c r="S353" s="9" t="s">
        <v>1841</v>
      </c>
      <c r="T353" s="10" t="s">
        <v>36</v>
      </c>
      <c r="U353" s="22">
        <v>1</v>
      </c>
      <c r="V353" s="22">
        <v>1</v>
      </c>
      <c r="W353" s="22">
        <v>1</v>
      </c>
      <c r="X353" s="22" t="s">
        <v>57</v>
      </c>
      <c r="Y353" s="22" t="s">
        <v>57</v>
      </c>
      <c r="Z353" s="22" t="s">
        <v>57</v>
      </c>
      <c r="AC353" s="11" t="s">
        <v>1863</v>
      </c>
      <c r="AD353">
        <v>14</v>
      </c>
    </row>
    <row r="354" spans="1:30" x14ac:dyDescent="0.25">
      <c r="A354" s="52" t="s">
        <v>36</v>
      </c>
      <c r="B354" s="52">
        <v>3982</v>
      </c>
      <c r="C354" s="52"/>
      <c r="D354" t="s">
        <v>91</v>
      </c>
      <c r="E354" t="s">
        <v>1247</v>
      </c>
      <c r="F354" t="s">
        <v>1241</v>
      </c>
      <c r="G354" s="3" t="s">
        <v>1242</v>
      </c>
      <c r="H354" s="20" t="s">
        <v>1248</v>
      </c>
      <c r="I354" s="21" t="s">
        <v>36</v>
      </c>
      <c r="J354" s="10" t="s">
        <v>36</v>
      </c>
      <c r="K354" s="21">
        <v>400</v>
      </c>
      <c r="L354" s="10" t="s">
        <v>1840</v>
      </c>
      <c r="M354" s="21">
        <v>400</v>
      </c>
      <c r="N354" s="10" t="s">
        <v>1840</v>
      </c>
      <c r="O354" s="52" t="s">
        <v>36</v>
      </c>
      <c r="P354" s="52">
        <v>3982</v>
      </c>
      <c r="R354" s="9" t="s">
        <v>36</v>
      </c>
      <c r="S354" s="9" t="s">
        <v>1841</v>
      </c>
      <c r="T354" s="10" t="s">
        <v>36</v>
      </c>
      <c r="U354" s="22">
        <v>1</v>
      </c>
      <c r="V354" s="22">
        <v>1</v>
      </c>
      <c r="W354" s="22">
        <v>1</v>
      </c>
      <c r="X354" s="22" t="s">
        <v>57</v>
      </c>
      <c r="Y354" s="22" t="s">
        <v>57</v>
      </c>
      <c r="Z354" s="22" t="s">
        <v>57</v>
      </c>
      <c r="AC354" s="11" t="s">
        <v>1863</v>
      </c>
      <c r="AD354">
        <v>14</v>
      </c>
    </row>
    <row r="355" spans="1:30" x14ac:dyDescent="0.25">
      <c r="A355" s="52" t="s">
        <v>36</v>
      </c>
      <c r="B355" s="52">
        <v>3983</v>
      </c>
      <c r="C355" s="52"/>
      <c r="D355" t="s">
        <v>91</v>
      </c>
      <c r="E355" t="s">
        <v>1249</v>
      </c>
      <c r="F355" t="s">
        <v>1241</v>
      </c>
      <c r="G355" s="3" t="s">
        <v>1245</v>
      </c>
      <c r="H355" s="20" t="s">
        <v>1250</v>
      </c>
      <c r="I355" s="21" t="s">
        <v>36</v>
      </c>
      <c r="J355" s="10" t="s">
        <v>36</v>
      </c>
      <c r="K355" s="21">
        <v>3</v>
      </c>
      <c r="L355" s="10" t="s">
        <v>1842</v>
      </c>
      <c r="M355" s="21">
        <v>3</v>
      </c>
      <c r="N355" s="10" t="s">
        <v>1842</v>
      </c>
      <c r="O355" s="52" t="s">
        <v>36</v>
      </c>
      <c r="P355" s="52">
        <v>3983</v>
      </c>
      <c r="R355" s="9" t="s">
        <v>36</v>
      </c>
      <c r="S355" s="9" t="s">
        <v>1841</v>
      </c>
      <c r="T355" s="10" t="s">
        <v>36</v>
      </c>
      <c r="U355" s="22">
        <v>1</v>
      </c>
      <c r="V355" s="22">
        <v>1</v>
      </c>
      <c r="W355" s="22">
        <v>1</v>
      </c>
      <c r="X355" s="22" t="s">
        <v>57</v>
      </c>
      <c r="Y355" s="22" t="s">
        <v>57</v>
      </c>
      <c r="Z355" s="22" t="s">
        <v>57</v>
      </c>
      <c r="AC355" s="11" t="s">
        <v>1863</v>
      </c>
      <c r="AD355">
        <v>14</v>
      </c>
    </row>
    <row r="356" spans="1:30" x14ac:dyDescent="0.25">
      <c r="A356" s="52" t="s">
        <v>36</v>
      </c>
      <c r="B356" s="52">
        <v>3987</v>
      </c>
      <c r="C356" s="52"/>
      <c r="D356" t="s">
        <v>91</v>
      </c>
      <c r="E356" t="s">
        <v>1251</v>
      </c>
      <c r="F356" t="s">
        <v>1241</v>
      </c>
      <c r="G356" s="3" t="s">
        <v>1252</v>
      </c>
      <c r="H356" s="20" t="s">
        <v>1253</v>
      </c>
      <c r="I356" s="21" t="s">
        <v>36</v>
      </c>
      <c r="J356" s="10" t="s">
        <v>36</v>
      </c>
      <c r="K356" s="21">
        <v>7</v>
      </c>
      <c r="L356" s="10" t="s">
        <v>1842</v>
      </c>
      <c r="M356" s="21">
        <v>7</v>
      </c>
      <c r="N356" s="10" t="s">
        <v>1842</v>
      </c>
      <c r="O356" s="52" t="s">
        <v>36</v>
      </c>
      <c r="P356" s="52">
        <v>3987</v>
      </c>
      <c r="R356" s="9" t="s">
        <v>36</v>
      </c>
      <c r="S356" s="9" t="s">
        <v>1841</v>
      </c>
      <c r="T356" s="10" t="s">
        <v>36</v>
      </c>
      <c r="U356" s="22">
        <v>1</v>
      </c>
      <c r="V356" s="22">
        <v>1</v>
      </c>
      <c r="W356" s="22">
        <v>1</v>
      </c>
      <c r="X356" s="22" t="s">
        <v>57</v>
      </c>
      <c r="Y356" s="22" t="s">
        <v>57</v>
      </c>
      <c r="Z356" s="22" t="s">
        <v>57</v>
      </c>
      <c r="AC356" s="11" t="s">
        <v>1863</v>
      </c>
      <c r="AD356">
        <v>14</v>
      </c>
    </row>
    <row r="357" spans="1:30" x14ac:dyDescent="0.25">
      <c r="A357" s="52" t="s">
        <v>36</v>
      </c>
      <c r="B357" s="52">
        <v>3988</v>
      </c>
      <c r="C357" s="52"/>
      <c r="D357" t="s">
        <v>91</v>
      </c>
      <c r="E357" t="s">
        <v>1254</v>
      </c>
      <c r="F357" t="s">
        <v>1241</v>
      </c>
      <c r="G357" s="3" t="s">
        <v>1255</v>
      </c>
      <c r="H357" s="20" t="s">
        <v>1256</v>
      </c>
      <c r="I357" s="21" t="s">
        <v>36</v>
      </c>
      <c r="J357" s="10" t="s">
        <v>36</v>
      </c>
      <c r="K357" s="21">
        <v>3</v>
      </c>
      <c r="L357" s="10" t="s">
        <v>1842</v>
      </c>
      <c r="M357" s="21">
        <v>3</v>
      </c>
      <c r="N357" s="10" t="s">
        <v>1842</v>
      </c>
      <c r="O357" s="52" t="s">
        <v>36</v>
      </c>
      <c r="P357" s="52">
        <v>3988</v>
      </c>
      <c r="R357" s="9" t="s">
        <v>36</v>
      </c>
      <c r="S357" s="9" t="s">
        <v>1841</v>
      </c>
      <c r="T357" s="10" t="s">
        <v>36</v>
      </c>
      <c r="U357" s="22">
        <v>1</v>
      </c>
      <c r="V357" s="22">
        <v>1</v>
      </c>
      <c r="W357" s="22">
        <v>1</v>
      </c>
      <c r="X357" s="22" t="s">
        <v>57</v>
      </c>
      <c r="Y357" s="22" t="s">
        <v>57</v>
      </c>
      <c r="Z357" s="22" t="s">
        <v>57</v>
      </c>
      <c r="AC357" s="11" t="s">
        <v>1863</v>
      </c>
      <c r="AD357">
        <v>14</v>
      </c>
    </row>
    <row r="358" spans="1:30" x14ac:dyDescent="0.25">
      <c r="A358" s="52" t="s">
        <v>36</v>
      </c>
      <c r="B358" s="52">
        <v>3987</v>
      </c>
      <c r="C358" s="52"/>
      <c r="D358" t="s">
        <v>91</v>
      </c>
      <c r="E358" t="s">
        <v>1257</v>
      </c>
      <c r="F358" t="s">
        <v>1241</v>
      </c>
      <c r="G358" s="3" t="s">
        <v>1252</v>
      </c>
      <c r="H358" s="20" t="s">
        <v>1258</v>
      </c>
      <c r="I358" s="21" t="s">
        <v>36</v>
      </c>
      <c r="J358" s="10" t="s">
        <v>36</v>
      </c>
      <c r="K358" s="21">
        <v>7</v>
      </c>
      <c r="L358" s="10" t="s">
        <v>1842</v>
      </c>
      <c r="M358" s="21">
        <v>7</v>
      </c>
      <c r="N358" s="10" t="s">
        <v>1842</v>
      </c>
      <c r="O358" s="52" t="s">
        <v>36</v>
      </c>
      <c r="P358" s="52">
        <v>3987</v>
      </c>
      <c r="R358" s="9" t="s">
        <v>36</v>
      </c>
      <c r="S358" s="9" t="s">
        <v>1841</v>
      </c>
      <c r="T358" s="10" t="s">
        <v>36</v>
      </c>
      <c r="U358" s="22">
        <v>1</v>
      </c>
      <c r="V358" s="22">
        <v>1</v>
      </c>
      <c r="W358" s="22">
        <v>1</v>
      </c>
      <c r="X358" s="22" t="s">
        <v>57</v>
      </c>
      <c r="Y358" s="22" t="s">
        <v>57</v>
      </c>
      <c r="Z358" s="22" t="s">
        <v>57</v>
      </c>
      <c r="AC358" s="11" t="s">
        <v>1863</v>
      </c>
      <c r="AD358">
        <v>14</v>
      </c>
    </row>
    <row r="359" spans="1:30" x14ac:dyDescent="0.25">
      <c r="A359" s="52" t="s">
        <v>36</v>
      </c>
      <c r="B359" s="52">
        <v>3988</v>
      </c>
      <c r="C359" s="52"/>
      <c r="D359" t="s">
        <v>91</v>
      </c>
      <c r="E359" t="s">
        <v>1259</v>
      </c>
      <c r="F359" t="s">
        <v>1241</v>
      </c>
      <c r="G359" s="3" t="s">
        <v>1255</v>
      </c>
      <c r="H359" s="20" t="s">
        <v>1260</v>
      </c>
      <c r="I359" s="21" t="s">
        <v>36</v>
      </c>
      <c r="J359" s="10" t="s">
        <v>36</v>
      </c>
      <c r="K359" s="21">
        <v>3</v>
      </c>
      <c r="L359" s="10" t="s">
        <v>1842</v>
      </c>
      <c r="M359" s="21">
        <v>3</v>
      </c>
      <c r="N359" s="10" t="s">
        <v>1842</v>
      </c>
      <c r="O359" s="52" t="s">
        <v>36</v>
      </c>
      <c r="P359" s="52">
        <v>3988</v>
      </c>
      <c r="R359" s="9" t="s">
        <v>36</v>
      </c>
      <c r="S359" s="9" t="s">
        <v>1841</v>
      </c>
      <c r="T359" s="10" t="s">
        <v>36</v>
      </c>
      <c r="U359" s="22">
        <v>1</v>
      </c>
      <c r="V359" s="22">
        <v>1</v>
      </c>
      <c r="W359" s="22">
        <v>1</v>
      </c>
      <c r="X359" s="22" t="s">
        <v>57</v>
      </c>
      <c r="Y359" s="22" t="s">
        <v>57</v>
      </c>
      <c r="Z359" s="22" t="s">
        <v>57</v>
      </c>
      <c r="AC359" s="11" t="s">
        <v>1863</v>
      </c>
      <c r="AD359">
        <v>14</v>
      </c>
    </row>
    <row r="360" spans="1:30" x14ac:dyDescent="0.25">
      <c r="A360" s="52" t="s">
        <v>36</v>
      </c>
      <c r="B360" s="52">
        <v>2306</v>
      </c>
      <c r="C360" s="52"/>
      <c r="D360" t="s">
        <v>91</v>
      </c>
      <c r="E360" t="s">
        <v>560</v>
      </c>
      <c r="F360" t="s">
        <v>1241</v>
      </c>
      <c r="G360" s="3" t="s">
        <v>561</v>
      </c>
      <c r="H360" s="20" t="s">
        <v>1261</v>
      </c>
      <c r="I360" s="21" t="s">
        <v>36</v>
      </c>
      <c r="J360" s="10" t="s">
        <v>36</v>
      </c>
      <c r="K360" s="21">
        <v>25</v>
      </c>
      <c r="L360" s="10" t="s">
        <v>474</v>
      </c>
      <c r="M360" s="21">
        <v>25</v>
      </c>
      <c r="N360" s="10" t="s">
        <v>474</v>
      </c>
      <c r="O360" s="52" t="s">
        <v>36</v>
      </c>
      <c r="P360" s="52">
        <v>2306</v>
      </c>
      <c r="R360" s="9" t="s">
        <v>36</v>
      </c>
      <c r="S360" s="9" t="s">
        <v>1841</v>
      </c>
      <c r="T360" s="10" t="s">
        <v>36</v>
      </c>
      <c r="U360" s="22">
        <v>1</v>
      </c>
      <c r="V360" s="22">
        <v>1</v>
      </c>
      <c r="W360" s="22">
        <v>1</v>
      </c>
      <c r="X360" s="22" t="s">
        <v>57</v>
      </c>
      <c r="Y360" s="22" t="s">
        <v>57</v>
      </c>
      <c r="Z360" s="22" t="s">
        <v>32</v>
      </c>
      <c r="AC360" s="11" t="s">
        <v>1863</v>
      </c>
      <c r="AD360">
        <v>15</v>
      </c>
    </row>
    <row r="361" spans="1:30" x14ac:dyDescent="0.25">
      <c r="A361" s="52" t="s">
        <v>36</v>
      </c>
      <c r="B361" s="52">
        <v>2307</v>
      </c>
      <c r="C361" s="52"/>
      <c r="D361" t="s">
        <v>91</v>
      </c>
      <c r="E361" t="s">
        <v>562</v>
      </c>
      <c r="F361" t="s">
        <v>1241</v>
      </c>
      <c r="G361" s="3" t="s">
        <v>563</v>
      </c>
      <c r="H361" s="20" t="s">
        <v>1262</v>
      </c>
      <c r="I361" s="21" t="s">
        <v>36</v>
      </c>
      <c r="J361" s="10" t="s">
        <v>36</v>
      </c>
      <c r="K361" s="21">
        <v>25</v>
      </c>
      <c r="L361" s="10" t="s">
        <v>474</v>
      </c>
      <c r="M361" s="21">
        <v>25</v>
      </c>
      <c r="N361" s="10" t="s">
        <v>474</v>
      </c>
      <c r="O361" s="52" t="s">
        <v>36</v>
      </c>
      <c r="P361" s="52">
        <v>2307</v>
      </c>
      <c r="R361" s="9" t="s">
        <v>36</v>
      </c>
      <c r="S361" s="9" t="s">
        <v>1841</v>
      </c>
      <c r="T361" s="10" t="s">
        <v>36</v>
      </c>
      <c r="U361" s="22">
        <v>1</v>
      </c>
      <c r="V361" s="22">
        <v>1</v>
      </c>
      <c r="W361" s="22">
        <v>1</v>
      </c>
      <c r="X361" s="22" t="s">
        <v>57</v>
      </c>
      <c r="Y361" s="22" t="s">
        <v>57</v>
      </c>
      <c r="Z361" s="22" t="s">
        <v>32</v>
      </c>
      <c r="AC361" s="11" t="s">
        <v>1863</v>
      </c>
      <c r="AD361">
        <v>15</v>
      </c>
    </row>
    <row r="362" spans="1:30" x14ac:dyDescent="0.25">
      <c r="A362" s="52" t="s">
        <v>36</v>
      </c>
      <c r="B362" s="52">
        <v>2306</v>
      </c>
      <c r="C362" s="52"/>
      <c r="D362" t="s">
        <v>91</v>
      </c>
      <c r="E362" t="s">
        <v>1263</v>
      </c>
      <c r="F362" t="s">
        <v>1241</v>
      </c>
      <c r="G362" s="3" t="s">
        <v>561</v>
      </c>
      <c r="H362" s="20" t="s">
        <v>1264</v>
      </c>
      <c r="I362" s="21" t="s">
        <v>36</v>
      </c>
      <c r="J362" s="10" t="s">
        <v>36</v>
      </c>
      <c r="K362" s="21">
        <v>25</v>
      </c>
      <c r="L362" s="10" t="s">
        <v>474</v>
      </c>
      <c r="M362" s="21">
        <v>25</v>
      </c>
      <c r="N362" s="10" t="s">
        <v>474</v>
      </c>
      <c r="O362" s="52" t="s">
        <v>36</v>
      </c>
      <c r="P362" s="52">
        <v>2306</v>
      </c>
      <c r="R362" s="9" t="s">
        <v>36</v>
      </c>
      <c r="S362" s="9" t="s">
        <v>1841</v>
      </c>
      <c r="T362" s="10" t="s">
        <v>36</v>
      </c>
      <c r="U362" s="22">
        <v>1</v>
      </c>
      <c r="V362" s="22">
        <v>1</v>
      </c>
      <c r="W362" s="22">
        <v>1</v>
      </c>
      <c r="X362" s="22" t="s">
        <v>57</v>
      </c>
      <c r="Y362" s="22" t="s">
        <v>57</v>
      </c>
      <c r="Z362" s="22" t="s">
        <v>32</v>
      </c>
      <c r="AC362" s="11" t="s">
        <v>1863</v>
      </c>
      <c r="AD362">
        <v>15</v>
      </c>
    </row>
    <row r="363" spans="1:30" x14ac:dyDescent="0.25">
      <c r="A363" s="52" t="s">
        <v>36</v>
      </c>
      <c r="B363" s="52">
        <v>2307</v>
      </c>
      <c r="C363" s="52"/>
      <c r="D363" t="s">
        <v>91</v>
      </c>
      <c r="E363" t="s">
        <v>1265</v>
      </c>
      <c r="F363" t="s">
        <v>1241</v>
      </c>
      <c r="G363" s="19" t="s">
        <v>563</v>
      </c>
      <c r="H363" s="20" t="s">
        <v>1266</v>
      </c>
      <c r="I363" s="21" t="s">
        <v>36</v>
      </c>
      <c r="J363" s="10" t="s">
        <v>36</v>
      </c>
      <c r="K363" s="21">
        <v>25</v>
      </c>
      <c r="L363" s="9" t="s">
        <v>474</v>
      </c>
      <c r="M363" s="21">
        <v>25</v>
      </c>
      <c r="N363" s="9" t="s">
        <v>474</v>
      </c>
      <c r="O363" s="52" t="s">
        <v>36</v>
      </c>
      <c r="P363" s="52">
        <v>2307</v>
      </c>
      <c r="R363" s="9" t="s">
        <v>36</v>
      </c>
      <c r="S363" s="9" t="s">
        <v>1841</v>
      </c>
      <c r="T363" s="9" t="s">
        <v>36</v>
      </c>
      <c r="U363" s="22">
        <v>1</v>
      </c>
      <c r="V363" s="22">
        <v>1</v>
      </c>
      <c r="W363" s="22">
        <v>1</v>
      </c>
      <c r="X363" s="22" t="s">
        <v>57</v>
      </c>
      <c r="Y363" s="22" t="s">
        <v>57</v>
      </c>
      <c r="Z363" s="22" t="s">
        <v>32</v>
      </c>
      <c r="AC363" s="11" t="s">
        <v>1863</v>
      </c>
      <c r="AD363">
        <v>15</v>
      </c>
    </row>
    <row r="364" spans="1:30" x14ac:dyDescent="0.25">
      <c r="A364" s="52" t="s">
        <v>36</v>
      </c>
      <c r="B364" s="52">
        <v>2660</v>
      </c>
      <c r="C364" s="52"/>
      <c r="D364" t="s">
        <v>91</v>
      </c>
      <c r="E364" t="s">
        <v>1267</v>
      </c>
      <c r="F364" t="s">
        <v>91</v>
      </c>
      <c r="G364" s="3" t="s">
        <v>1268</v>
      </c>
      <c r="H364" s="20" t="s">
        <v>1269</v>
      </c>
      <c r="I364" s="21" t="s">
        <v>36</v>
      </c>
      <c r="J364" s="10" t="s">
        <v>36</v>
      </c>
      <c r="K364" s="21">
        <v>40</v>
      </c>
      <c r="L364" s="21" t="s">
        <v>1843</v>
      </c>
      <c r="M364" s="21" t="s">
        <v>36</v>
      </c>
      <c r="N364" s="9" t="s">
        <v>1843</v>
      </c>
      <c r="O364" s="52" t="s">
        <v>36</v>
      </c>
      <c r="P364" s="52">
        <v>2660</v>
      </c>
      <c r="R364" s="10" t="s">
        <v>36</v>
      </c>
      <c r="S364" s="10" t="s">
        <v>57</v>
      </c>
      <c r="T364" s="9" t="s">
        <v>36</v>
      </c>
      <c r="U364" s="22">
        <v>1</v>
      </c>
      <c r="V364" s="22">
        <v>1</v>
      </c>
      <c r="W364" s="22">
        <v>1</v>
      </c>
      <c r="X364" s="22" t="s">
        <v>57</v>
      </c>
      <c r="Y364" s="22" t="s">
        <v>57</v>
      </c>
      <c r="Z364" s="22" t="s">
        <v>57</v>
      </c>
      <c r="AC364" s="11" t="s">
        <v>1863</v>
      </c>
      <c r="AD364">
        <v>16</v>
      </c>
    </row>
    <row r="365" spans="1:30" x14ac:dyDescent="0.25">
      <c r="A365" s="52" t="s">
        <v>36</v>
      </c>
      <c r="B365" s="52">
        <v>3018</v>
      </c>
      <c r="C365" s="52"/>
      <c r="D365" t="s">
        <v>91</v>
      </c>
      <c r="E365" t="s">
        <v>1270</v>
      </c>
      <c r="F365" t="s">
        <v>1241</v>
      </c>
      <c r="G365" s="3" t="s">
        <v>1271</v>
      </c>
      <c r="H365" s="20" t="s">
        <v>1272</v>
      </c>
      <c r="I365" s="21" t="s">
        <v>36</v>
      </c>
      <c r="J365" s="10" t="s">
        <v>36</v>
      </c>
      <c r="K365" s="21">
        <v>60</v>
      </c>
      <c r="L365" s="21" t="s">
        <v>1843</v>
      </c>
      <c r="M365" s="21">
        <v>60</v>
      </c>
      <c r="N365" s="9" t="s">
        <v>1843</v>
      </c>
      <c r="O365" s="52" t="s">
        <v>36</v>
      </c>
      <c r="P365" s="52">
        <v>3018</v>
      </c>
      <c r="R365" s="10" t="s">
        <v>36</v>
      </c>
      <c r="S365" s="10" t="s">
        <v>1841</v>
      </c>
      <c r="T365" s="9" t="s">
        <v>36</v>
      </c>
      <c r="U365" s="22">
        <v>1</v>
      </c>
      <c r="V365" s="22">
        <v>1</v>
      </c>
      <c r="W365" s="22">
        <v>1</v>
      </c>
      <c r="X365" s="22" t="s">
        <v>57</v>
      </c>
      <c r="Y365" s="22" t="s">
        <v>57</v>
      </c>
      <c r="Z365" s="22" t="s">
        <v>57</v>
      </c>
      <c r="AC365" s="11" t="s">
        <v>1863</v>
      </c>
      <c r="AD365">
        <v>16</v>
      </c>
    </row>
    <row r="366" spans="1:30" x14ac:dyDescent="0.25">
      <c r="A366" s="52" t="s">
        <v>36</v>
      </c>
      <c r="B366" s="52">
        <v>3018</v>
      </c>
      <c r="C366" s="52"/>
      <c r="D366" t="s">
        <v>91</v>
      </c>
      <c r="E366" t="s">
        <v>1273</v>
      </c>
      <c r="F366" t="s">
        <v>1241</v>
      </c>
      <c r="G366" s="3" t="s">
        <v>1271</v>
      </c>
      <c r="H366" s="20" t="s">
        <v>1274</v>
      </c>
      <c r="I366" s="21" t="s">
        <v>36</v>
      </c>
      <c r="J366" s="10" t="s">
        <v>36</v>
      </c>
      <c r="K366" s="21">
        <v>60</v>
      </c>
      <c r="L366" s="21" t="s">
        <v>1843</v>
      </c>
      <c r="M366" s="21">
        <v>60</v>
      </c>
      <c r="N366" s="9" t="s">
        <v>1843</v>
      </c>
      <c r="O366" s="52" t="s">
        <v>36</v>
      </c>
      <c r="P366" s="52">
        <v>3018</v>
      </c>
      <c r="R366" s="10" t="s">
        <v>36</v>
      </c>
      <c r="S366" s="10" t="s">
        <v>1841</v>
      </c>
      <c r="T366" s="9" t="s">
        <v>36</v>
      </c>
      <c r="U366" s="22">
        <v>1</v>
      </c>
      <c r="V366" s="22">
        <v>1</v>
      </c>
      <c r="W366" s="22">
        <v>1</v>
      </c>
      <c r="X366" s="22" t="s">
        <v>57</v>
      </c>
      <c r="Y366" s="22" t="s">
        <v>57</v>
      </c>
      <c r="Z366" s="22" t="s">
        <v>57</v>
      </c>
      <c r="AC366" s="11" t="s">
        <v>1863</v>
      </c>
      <c r="AD366">
        <v>16</v>
      </c>
    </row>
    <row r="367" spans="1:30" x14ac:dyDescent="0.25">
      <c r="A367" s="52" t="s">
        <v>36</v>
      </c>
      <c r="B367" s="52">
        <v>3989</v>
      </c>
      <c r="C367" s="52"/>
      <c r="D367" t="s">
        <v>91</v>
      </c>
      <c r="E367" t="s">
        <v>1275</v>
      </c>
      <c r="F367" t="s">
        <v>1241</v>
      </c>
      <c r="G367" s="3" t="s">
        <v>1276</v>
      </c>
      <c r="H367" s="20" t="s">
        <v>1277</v>
      </c>
      <c r="I367" s="21" t="s">
        <v>36</v>
      </c>
      <c r="J367" s="10" t="s">
        <v>36</v>
      </c>
      <c r="K367" s="21">
        <v>600</v>
      </c>
      <c r="L367" s="21" t="s">
        <v>1844</v>
      </c>
      <c r="M367" s="21">
        <v>600</v>
      </c>
      <c r="N367" s="9" t="s">
        <v>1844</v>
      </c>
      <c r="O367" s="52" t="s">
        <v>36</v>
      </c>
      <c r="P367" s="52">
        <v>3989</v>
      </c>
      <c r="R367" s="10" t="s">
        <v>36</v>
      </c>
      <c r="S367" s="10" t="s">
        <v>1841</v>
      </c>
      <c r="T367" s="9" t="s">
        <v>36</v>
      </c>
      <c r="U367" s="22">
        <v>1</v>
      </c>
      <c r="V367" s="22">
        <v>1</v>
      </c>
      <c r="W367" s="22">
        <v>1</v>
      </c>
      <c r="X367" s="22" t="s">
        <v>57</v>
      </c>
      <c r="Y367" s="22" t="s">
        <v>32</v>
      </c>
      <c r="Z367" s="22" t="s">
        <v>32</v>
      </c>
      <c r="AC367" s="11" t="s">
        <v>1863</v>
      </c>
      <c r="AD367">
        <v>17</v>
      </c>
    </row>
    <row r="368" spans="1:30" x14ac:dyDescent="0.25">
      <c r="A368" s="52" t="s">
        <v>36</v>
      </c>
      <c r="B368" s="52">
        <v>3990</v>
      </c>
      <c r="C368" s="52"/>
      <c r="D368" t="s">
        <v>91</v>
      </c>
      <c r="E368" t="s">
        <v>1278</v>
      </c>
      <c r="F368" t="s">
        <v>1241</v>
      </c>
      <c r="G368" s="3" t="s">
        <v>1279</v>
      </c>
      <c r="H368" s="20" t="s">
        <v>1280</v>
      </c>
      <c r="I368" s="21" t="s">
        <v>36</v>
      </c>
      <c r="J368" s="10" t="s">
        <v>36</v>
      </c>
      <c r="K368" s="21">
        <v>600</v>
      </c>
      <c r="L368" s="21" t="s">
        <v>1844</v>
      </c>
      <c r="M368" s="21">
        <v>600</v>
      </c>
      <c r="N368" s="9" t="s">
        <v>1844</v>
      </c>
      <c r="O368" s="52" t="s">
        <v>36</v>
      </c>
      <c r="P368" s="52">
        <v>3990</v>
      </c>
      <c r="R368" s="10" t="s">
        <v>36</v>
      </c>
      <c r="S368" s="10" t="s">
        <v>1841</v>
      </c>
      <c r="T368" s="9" t="s">
        <v>36</v>
      </c>
      <c r="U368" s="22">
        <v>1</v>
      </c>
      <c r="V368" s="22">
        <v>1</v>
      </c>
      <c r="W368" s="22">
        <v>1</v>
      </c>
      <c r="X368" s="22" t="s">
        <v>57</v>
      </c>
      <c r="Y368" s="22" t="s">
        <v>32</v>
      </c>
      <c r="Z368" s="22" t="s">
        <v>32</v>
      </c>
      <c r="AC368" s="11" t="s">
        <v>1863</v>
      </c>
      <c r="AD368">
        <v>17</v>
      </c>
    </row>
    <row r="369" spans="1:30" x14ac:dyDescent="0.25">
      <c r="A369" s="52" t="s">
        <v>36</v>
      </c>
      <c r="B369" s="52">
        <v>3991</v>
      </c>
      <c r="C369" s="52"/>
      <c r="D369" t="s">
        <v>91</v>
      </c>
      <c r="E369" t="s">
        <v>1281</v>
      </c>
      <c r="F369" t="s">
        <v>1241</v>
      </c>
      <c r="G369" s="3" t="s">
        <v>1282</v>
      </c>
      <c r="H369" s="20" t="s">
        <v>1283</v>
      </c>
      <c r="I369" s="21" t="s">
        <v>36</v>
      </c>
      <c r="J369" s="10" t="s">
        <v>36</v>
      </c>
      <c r="K369" s="21">
        <v>600</v>
      </c>
      <c r="L369" s="21" t="s">
        <v>1844</v>
      </c>
      <c r="M369" s="21">
        <v>600</v>
      </c>
      <c r="N369" s="9" t="s">
        <v>1844</v>
      </c>
      <c r="O369" s="52" t="s">
        <v>36</v>
      </c>
      <c r="P369" s="52">
        <v>3991</v>
      </c>
      <c r="R369" s="10" t="s">
        <v>36</v>
      </c>
      <c r="S369" s="10" t="s">
        <v>1841</v>
      </c>
      <c r="T369" s="9" t="s">
        <v>36</v>
      </c>
      <c r="U369" s="22">
        <v>1</v>
      </c>
      <c r="V369" s="22">
        <v>1</v>
      </c>
      <c r="W369" s="22">
        <v>1</v>
      </c>
      <c r="X369" s="22" t="s">
        <v>57</v>
      </c>
      <c r="Y369" s="22" t="s">
        <v>32</v>
      </c>
      <c r="Z369" s="22" t="s">
        <v>32</v>
      </c>
      <c r="AC369" s="11" t="s">
        <v>1863</v>
      </c>
      <c r="AD369">
        <v>17</v>
      </c>
    </row>
    <row r="370" spans="1:30" x14ac:dyDescent="0.25">
      <c r="A370" s="52" t="s">
        <v>36</v>
      </c>
      <c r="B370" s="52">
        <v>3992</v>
      </c>
      <c r="C370" s="52"/>
      <c r="D370" t="s">
        <v>91</v>
      </c>
      <c r="E370" t="s">
        <v>1284</v>
      </c>
      <c r="F370" t="s">
        <v>1241</v>
      </c>
      <c r="G370" s="3" t="s">
        <v>1285</v>
      </c>
      <c r="H370" s="20" t="s">
        <v>1286</v>
      </c>
      <c r="I370" s="21" t="s">
        <v>36</v>
      </c>
      <c r="J370" s="10" t="s">
        <v>36</v>
      </c>
      <c r="K370" s="21">
        <v>600</v>
      </c>
      <c r="L370" s="21" t="s">
        <v>1844</v>
      </c>
      <c r="M370" s="21">
        <v>600</v>
      </c>
      <c r="N370" s="9" t="s">
        <v>1844</v>
      </c>
      <c r="O370" s="52" t="s">
        <v>36</v>
      </c>
      <c r="P370" s="52">
        <v>3992</v>
      </c>
      <c r="R370" s="10" t="s">
        <v>36</v>
      </c>
      <c r="S370" s="10" t="s">
        <v>1841</v>
      </c>
      <c r="T370" s="9" t="s">
        <v>36</v>
      </c>
      <c r="U370" s="22">
        <v>1</v>
      </c>
      <c r="V370" s="22">
        <v>1</v>
      </c>
      <c r="W370" s="22">
        <v>1</v>
      </c>
      <c r="X370" s="22" t="s">
        <v>57</v>
      </c>
      <c r="Y370" s="22" t="s">
        <v>32</v>
      </c>
      <c r="Z370" s="22" t="s">
        <v>32</v>
      </c>
      <c r="AC370" s="11" t="s">
        <v>1863</v>
      </c>
      <c r="AD370">
        <v>17</v>
      </c>
    </row>
    <row r="371" spans="1:30" x14ac:dyDescent="0.25">
      <c r="A371" s="52" t="s">
        <v>36</v>
      </c>
      <c r="B371" s="52">
        <v>3993</v>
      </c>
      <c r="C371" s="52"/>
      <c r="D371" t="s">
        <v>91</v>
      </c>
      <c r="E371" t="s">
        <v>1287</v>
      </c>
      <c r="F371" t="s">
        <v>1241</v>
      </c>
      <c r="G371" s="3" t="s">
        <v>1288</v>
      </c>
      <c r="H371" s="20" t="s">
        <v>1289</v>
      </c>
      <c r="I371" s="21" t="s">
        <v>36</v>
      </c>
      <c r="J371" s="10" t="s">
        <v>36</v>
      </c>
      <c r="K371" s="21">
        <v>600</v>
      </c>
      <c r="L371" s="21" t="s">
        <v>1844</v>
      </c>
      <c r="M371" s="21">
        <v>600</v>
      </c>
      <c r="N371" s="9" t="s">
        <v>1844</v>
      </c>
      <c r="O371" s="52" t="s">
        <v>36</v>
      </c>
      <c r="P371" s="52">
        <v>3993</v>
      </c>
      <c r="R371" s="10" t="s">
        <v>36</v>
      </c>
      <c r="S371" s="10" t="s">
        <v>1841</v>
      </c>
      <c r="T371" s="9" t="s">
        <v>36</v>
      </c>
      <c r="U371" s="22">
        <v>1</v>
      </c>
      <c r="V371" s="22">
        <v>1</v>
      </c>
      <c r="W371" s="22">
        <v>1</v>
      </c>
      <c r="X371" s="22" t="s">
        <v>57</v>
      </c>
      <c r="Y371" s="22" t="s">
        <v>32</v>
      </c>
      <c r="Z371" s="22" t="s">
        <v>32</v>
      </c>
      <c r="AC371" s="11" t="s">
        <v>1863</v>
      </c>
      <c r="AD371">
        <v>17</v>
      </c>
    </row>
    <row r="372" spans="1:30" x14ac:dyDescent="0.25">
      <c r="A372" s="52" t="s">
        <v>36</v>
      </c>
      <c r="B372" s="52">
        <v>3994</v>
      </c>
      <c r="C372" s="52"/>
      <c r="D372" t="s">
        <v>91</v>
      </c>
      <c r="E372" t="s">
        <v>1290</v>
      </c>
      <c r="F372" t="s">
        <v>1241</v>
      </c>
      <c r="G372" s="3" t="s">
        <v>1291</v>
      </c>
      <c r="H372" s="20" t="s">
        <v>1292</v>
      </c>
      <c r="I372" s="21" t="s">
        <v>36</v>
      </c>
      <c r="J372" s="10" t="s">
        <v>36</v>
      </c>
      <c r="K372" s="21">
        <v>600</v>
      </c>
      <c r="L372" s="9" t="s">
        <v>1844</v>
      </c>
      <c r="M372" s="21">
        <v>600</v>
      </c>
      <c r="N372" s="9" t="s">
        <v>1844</v>
      </c>
      <c r="O372" s="52" t="s">
        <v>36</v>
      </c>
      <c r="P372" s="52">
        <v>3994</v>
      </c>
      <c r="R372" s="9" t="s">
        <v>36</v>
      </c>
      <c r="S372" s="9" t="s">
        <v>1841</v>
      </c>
      <c r="T372" s="9" t="s">
        <v>36</v>
      </c>
      <c r="U372" s="22">
        <v>1</v>
      </c>
      <c r="V372" s="22">
        <v>1</v>
      </c>
      <c r="W372" s="22">
        <v>1</v>
      </c>
      <c r="X372" s="22" t="s">
        <v>57</v>
      </c>
      <c r="Y372" s="22" t="s">
        <v>32</v>
      </c>
      <c r="Z372" s="22" t="s">
        <v>32</v>
      </c>
      <c r="AC372" s="11" t="s">
        <v>1863</v>
      </c>
      <c r="AD372">
        <v>17</v>
      </c>
    </row>
    <row r="373" spans="1:30" x14ac:dyDescent="0.25">
      <c r="A373" s="52" t="s">
        <v>36</v>
      </c>
      <c r="B373" s="52">
        <v>3989</v>
      </c>
      <c r="C373" s="52"/>
      <c r="D373" t="s">
        <v>91</v>
      </c>
      <c r="E373" t="s">
        <v>1293</v>
      </c>
      <c r="F373" t="s">
        <v>1241</v>
      </c>
      <c r="G373" s="3" t="s">
        <v>1276</v>
      </c>
      <c r="H373" s="20" t="s">
        <v>1294</v>
      </c>
      <c r="I373" s="21" t="s">
        <v>36</v>
      </c>
      <c r="J373" s="10" t="s">
        <v>36</v>
      </c>
      <c r="K373" s="21">
        <v>600</v>
      </c>
      <c r="L373" s="9" t="s">
        <v>1844</v>
      </c>
      <c r="M373" s="21">
        <v>600</v>
      </c>
      <c r="N373" s="9" t="s">
        <v>1844</v>
      </c>
      <c r="O373" s="52" t="s">
        <v>36</v>
      </c>
      <c r="P373" s="52">
        <v>3989</v>
      </c>
      <c r="R373" s="9" t="s">
        <v>36</v>
      </c>
      <c r="S373" s="9" t="s">
        <v>1841</v>
      </c>
      <c r="T373" s="9" t="s">
        <v>36</v>
      </c>
      <c r="U373" s="22">
        <v>1</v>
      </c>
      <c r="V373" s="22">
        <v>1</v>
      </c>
      <c r="W373" s="22">
        <v>1</v>
      </c>
      <c r="X373" s="22" t="s">
        <v>57</v>
      </c>
      <c r="Y373" s="22" t="s">
        <v>32</v>
      </c>
      <c r="Z373" s="22" t="s">
        <v>32</v>
      </c>
      <c r="AC373" s="11" t="s">
        <v>1863</v>
      </c>
      <c r="AD373">
        <v>17</v>
      </c>
    </row>
    <row r="374" spans="1:30" x14ac:dyDescent="0.25">
      <c r="A374" s="52" t="s">
        <v>36</v>
      </c>
      <c r="B374" s="52">
        <v>3990</v>
      </c>
      <c r="C374" s="52"/>
      <c r="D374" t="s">
        <v>91</v>
      </c>
      <c r="E374" t="s">
        <v>1295</v>
      </c>
      <c r="F374" t="s">
        <v>1241</v>
      </c>
      <c r="G374" s="3" t="s">
        <v>1279</v>
      </c>
      <c r="H374" s="20" t="s">
        <v>1296</v>
      </c>
      <c r="I374" s="21" t="s">
        <v>36</v>
      </c>
      <c r="J374" s="10" t="s">
        <v>36</v>
      </c>
      <c r="K374" s="21">
        <v>600</v>
      </c>
      <c r="L374" s="9" t="s">
        <v>1844</v>
      </c>
      <c r="M374" s="21">
        <v>600</v>
      </c>
      <c r="N374" s="9" t="s">
        <v>1844</v>
      </c>
      <c r="O374" s="52" t="s">
        <v>36</v>
      </c>
      <c r="P374" s="52">
        <v>3990</v>
      </c>
      <c r="R374" s="9" t="s">
        <v>36</v>
      </c>
      <c r="S374" s="9" t="s">
        <v>1841</v>
      </c>
      <c r="T374" s="9" t="s">
        <v>36</v>
      </c>
      <c r="U374" s="22">
        <v>1</v>
      </c>
      <c r="V374" s="22">
        <v>1</v>
      </c>
      <c r="W374" s="22">
        <v>1</v>
      </c>
      <c r="X374" s="22" t="s">
        <v>57</v>
      </c>
      <c r="Y374" s="22" t="s">
        <v>32</v>
      </c>
      <c r="Z374" s="22" t="s">
        <v>32</v>
      </c>
      <c r="AC374" s="11" t="s">
        <v>1863</v>
      </c>
      <c r="AD374">
        <v>17</v>
      </c>
    </row>
    <row r="375" spans="1:30" x14ac:dyDescent="0.25">
      <c r="A375" s="52" t="s">
        <v>36</v>
      </c>
      <c r="B375" s="52">
        <v>3991</v>
      </c>
      <c r="C375" s="52"/>
      <c r="D375" t="s">
        <v>91</v>
      </c>
      <c r="E375" t="s">
        <v>1297</v>
      </c>
      <c r="F375" t="s">
        <v>1241</v>
      </c>
      <c r="G375" s="3" t="s">
        <v>1282</v>
      </c>
      <c r="H375" s="20" t="s">
        <v>1298</v>
      </c>
      <c r="I375" s="21" t="s">
        <v>36</v>
      </c>
      <c r="J375" s="10" t="s">
        <v>36</v>
      </c>
      <c r="K375" s="21">
        <v>600</v>
      </c>
      <c r="L375" s="9" t="s">
        <v>1844</v>
      </c>
      <c r="M375" s="21">
        <v>600</v>
      </c>
      <c r="N375" s="9" t="s">
        <v>1844</v>
      </c>
      <c r="O375" s="52" t="s">
        <v>36</v>
      </c>
      <c r="P375" s="52">
        <v>3991</v>
      </c>
      <c r="R375" s="9" t="s">
        <v>36</v>
      </c>
      <c r="S375" s="9" t="s">
        <v>1841</v>
      </c>
      <c r="T375" s="9" t="s">
        <v>36</v>
      </c>
      <c r="U375" s="22">
        <v>1</v>
      </c>
      <c r="V375" s="22">
        <v>1</v>
      </c>
      <c r="W375" s="22">
        <v>1</v>
      </c>
      <c r="X375" s="22" t="s">
        <v>57</v>
      </c>
      <c r="Y375" s="22" t="s">
        <v>32</v>
      </c>
      <c r="Z375" s="22" t="s">
        <v>32</v>
      </c>
      <c r="AC375" s="11" t="s">
        <v>1863</v>
      </c>
      <c r="AD375">
        <v>17</v>
      </c>
    </row>
    <row r="376" spans="1:30" x14ac:dyDescent="0.25">
      <c r="A376" s="52" t="s">
        <v>36</v>
      </c>
      <c r="B376" s="52">
        <v>3992</v>
      </c>
      <c r="C376" s="52"/>
      <c r="D376" t="s">
        <v>91</v>
      </c>
      <c r="E376" t="s">
        <v>1299</v>
      </c>
      <c r="F376" t="s">
        <v>1241</v>
      </c>
      <c r="G376" s="3" t="s">
        <v>1285</v>
      </c>
      <c r="H376" s="20" t="s">
        <v>1300</v>
      </c>
      <c r="I376" s="21" t="s">
        <v>36</v>
      </c>
      <c r="J376" s="10" t="s">
        <v>36</v>
      </c>
      <c r="K376" s="21">
        <v>600</v>
      </c>
      <c r="L376" s="9" t="s">
        <v>1844</v>
      </c>
      <c r="M376" s="21">
        <v>600</v>
      </c>
      <c r="N376" s="9" t="s">
        <v>1844</v>
      </c>
      <c r="O376" s="52" t="s">
        <v>36</v>
      </c>
      <c r="P376" s="52">
        <v>3992</v>
      </c>
      <c r="R376" s="9" t="s">
        <v>36</v>
      </c>
      <c r="S376" s="9" t="s">
        <v>1841</v>
      </c>
      <c r="T376" s="9" t="s">
        <v>36</v>
      </c>
      <c r="U376" s="22">
        <v>1</v>
      </c>
      <c r="V376" s="22">
        <v>1</v>
      </c>
      <c r="W376" s="22">
        <v>1</v>
      </c>
      <c r="X376" s="22" t="s">
        <v>57</v>
      </c>
      <c r="Y376" s="22" t="s">
        <v>32</v>
      </c>
      <c r="Z376" s="22" t="s">
        <v>32</v>
      </c>
      <c r="AC376" s="11" t="s">
        <v>1863</v>
      </c>
      <c r="AD376">
        <v>17</v>
      </c>
    </row>
    <row r="377" spans="1:30" x14ac:dyDescent="0.25">
      <c r="A377" s="52" t="s">
        <v>36</v>
      </c>
      <c r="B377" s="52">
        <v>3993</v>
      </c>
      <c r="C377" s="52"/>
      <c r="D377" t="s">
        <v>91</v>
      </c>
      <c r="E377" t="s">
        <v>1301</v>
      </c>
      <c r="F377" t="s">
        <v>1241</v>
      </c>
      <c r="G377" s="3" t="s">
        <v>1288</v>
      </c>
      <c r="H377" s="20" t="s">
        <v>1302</v>
      </c>
      <c r="I377" s="21" t="s">
        <v>36</v>
      </c>
      <c r="J377" s="10" t="s">
        <v>36</v>
      </c>
      <c r="K377" s="21">
        <v>600</v>
      </c>
      <c r="L377" s="9" t="s">
        <v>1844</v>
      </c>
      <c r="M377" s="21">
        <v>600</v>
      </c>
      <c r="N377" s="9" t="s">
        <v>1844</v>
      </c>
      <c r="O377" s="52" t="s">
        <v>36</v>
      </c>
      <c r="P377" s="52">
        <v>3993</v>
      </c>
      <c r="R377" s="9" t="s">
        <v>36</v>
      </c>
      <c r="S377" s="9" t="s">
        <v>1841</v>
      </c>
      <c r="T377" s="9" t="s">
        <v>36</v>
      </c>
      <c r="U377" s="22">
        <v>1</v>
      </c>
      <c r="V377" s="22">
        <v>1</v>
      </c>
      <c r="W377" s="22">
        <v>1</v>
      </c>
      <c r="X377" s="22" t="s">
        <v>57</v>
      </c>
      <c r="Y377" s="22" t="s">
        <v>32</v>
      </c>
      <c r="Z377" s="22" t="s">
        <v>32</v>
      </c>
      <c r="AC377" s="11" t="s">
        <v>1863</v>
      </c>
      <c r="AD377">
        <v>17</v>
      </c>
    </row>
    <row r="378" spans="1:30" x14ac:dyDescent="0.25">
      <c r="A378" s="52" t="s">
        <v>36</v>
      </c>
      <c r="B378" s="52">
        <v>3994</v>
      </c>
      <c r="C378" s="52"/>
      <c r="D378" t="s">
        <v>91</v>
      </c>
      <c r="E378" t="s">
        <v>1303</v>
      </c>
      <c r="F378" t="s">
        <v>1241</v>
      </c>
      <c r="G378" s="3" t="s">
        <v>1291</v>
      </c>
      <c r="H378" s="20" t="s">
        <v>1304</v>
      </c>
      <c r="I378" s="21" t="s">
        <v>36</v>
      </c>
      <c r="J378" s="10" t="s">
        <v>36</v>
      </c>
      <c r="K378" s="21">
        <v>600</v>
      </c>
      <c r="L378" s="9" t="s">
        <v>1844</v>
      </c>
      <c r="M378" s="21">
        <v>600</v>
      </c>
      <c r="N378" s="9" t="s">
        <v>1844</v>
      </c>
      <c r="O378" s="52" t="s">
        <v>36</v>
      </c>
      <c r="P378" s="52">
        <v>3994</v>
      </c>
      <c r="R378" s="9" t="s">
        <v>36</v>
      </c>
      <c r="S378" s="9" t="s">
        <v>1841</v>
      </c>
      <c r="T378" s="9" t="s">
        <v>36</v>
      </c>
      <c r="U378" s="22">
        <v>1</v>
      </c>
      <c r="V378" s="22">
        <v>1</v>
      </c>
      <c r="W378" s="22">
        <v>1</v>
      </c>
      <c r="X378" s="22" t="s">
        <v>57</v>
      </c>
      <c r="Y378" s="22" t="s">
        <v>32</v>
      </c>
      <c r="Z378" s="22" t="s">
        <v>32</v>
      </c>
      <c r="AC378" s="11" t="s">
        <v>1863</v>
      </c>
      <c r="AD378">
        <v>17</v>
      </c>
    </row>
    <row r="379" spans="1:30" x14ac:dyDescent="0.25">
      <c r="A379" s="52" t="s">
        <v>36</v>
      </c>
      <c r="B379" s="52">
        <v>4937</v>
      </c>
      <c r="C379" s="52"/>
      <c r="D379" t="s">
        <v>91</v>
      </c>
      <c r="E379" t="s">
        <v>1305</v>
      </c>
      <c r="F379" t="s">
        <v>1241</v>
      </c>
      <c r="G379" s="3" t="s">
        <v>1306</v>
      </c>
      <c r="H379" s="20" t="s">
        <v>1307</v>
      </c>
      <c r="I379" s="21" t="s">
        <v>36</v>
      </c>
      <c r="J379" s="10" t="s">
        <v>36</v>
      </c>
      <c r="K379" s="21">
        <v>500</v>
      </c>
      <c r="L379" s="9" t="s">
        <v>514</v>
      </c>
      <c r="M379" s="21">
        <v>500</v>
      </c>
      <c r="N379" s="9" t="s">
        <v>514</v>
      </c>
      <c r="O379" s="52" t="s">
        <v>36</v>
      </c>
      <c r="P379" s="52">
        <v>4937</v>
      </c>
      <c r="R379" s="9" t="s">
        <v>36</v>
      </c>
      <c r="S379" s="9" t="s">
        <v>1841</v>
      </c>
      <c r="T379" s="9" t="s">
        <v>36</v>
      </c>
      <c r="U379" s="22">
        <v>1</v>
      </c>
      <c r="V379" s="22">
        <v>1</v>
      </c>
      <c r="W379" s="22">
        <v>1</v>
      </c>
      <c r="X379" s="22" t="s">
        <v>57</v>
      </c>
      <c r="Y379" s="22" t="s">
        <v>32</v>
      </c>
      <c r="Z379" s="22" t="s">
        <v>32</v>
      </c>
      <c r="AC379" s="11" t="s">
        <v>1863</v>
      </c>
      <c r="AD379">
        <v>17</v>
      </c>
    </row>
    <row r="380" spans="1:30" x14ac:dyDescent="0.25">
      <c r="A380" s="52" t="s">
        <v>36</v>
      </c>
      <c r="B380" s="52">
        <v>4937</v>
      </c>
      <c r="C380" s="52"/>
      <c r="D380" t="s">
        <v>91</v>
      </c>
      <c r="E380" t="s">
        <v>1308</v>
      </c>
      <c r="F380" t="s">
        <v>1241</v>
      </c>
      <c r="G380" s="3" t="s">
        <v>1306</v>
      </c>
      <c r="H380" s="20" t="s">
        <v>1309</v>
      </c>
      <c r="I380" s="21" t="s">
        <v>36</v>
      </c>
      <c r="J380" s="10" t="s">
        <v>36</v>
      </c>
      <c r="K380" s="21">
        <v>500</v>
      </c>
      <c r="L380" s="9" t="s">
        <v>514</v>
      </c>
      <c r="M380" s="21">
        <v>500</v>
      </c>
      <c r="N380" s="9" t="s">
        <v>514</v>
      </c>
      <c r="O380" s="52" t="s">
        <v>36</v>
      </c>
      <c r="P380" s="52">
        <v>4937</v>
      </c>
      <c r="R380" s="9" t="s">
        <v>36</v>
      </c>
      <c r="S380" s="9" t="s">
        <v>1841</v>
      </c>
      <c r="T380" s="9" t="s">
        <v>36</v>
      </c>
      <c r="U380" s="22">
        <v>1</v>
      </c>
      <c r="V380" s="22">
        <v>1</v>
      </c>
      <c r="W380" s="22">
        <v>1</v>
      </c>
      <c r="X380" s="22" t="s">
        <v>57</v>
      </c>
      <c r="Y380" s="22" t="s">
        <v>32</v>
      </c>
      <c r="Z380" s="22" t="s">
        <v>32</v>
      </c>
      <c r="AC380" s="11" t="s">
        <v>1863</v>
      </c>
      <c r="AD380">
        <v>17</v>
      </c>
    </row>
    <row r="381" spans="1:30" x14ac:dyDescent="0.25">
      <c r="A381" s="52" t="s">
        <v>36</v>
      </c>
      <c r="B381" s="52">
        <v>4902</v>
      </c>
      <c r="C381" s="52"/>
      <c r="D381" t="s">
        <v>91</v>
      </c>
      <c r="E381" t="s">
        <v>1061</v>
      </c>
      <c r="F381" t="s">
        <v>91</v>
      </c>
      <c r="G381" s="3" t="s">
        <v>1062</v>
      </c>
      <c r="H381" s="20" t="s">
        <v>1310</v>
      </c>
      <c r="I381" s="21" t="s">
        <v>36</v>
      </c>
      <c r="J381" s="10" t="s">
        <v>36</v>
      </c>
      <c r="K381" s="21">
        <v>50</v>
      </c>
      <c r="L381" s="9" t="s">
        <v>715</v>
      </c>
      <c r="M381" s="21" t="s">
        <v>36</v>
      </c>
      <c r="N381" s="9" t="s">
        <v>715</v>
      </c>
      <c r="O381" s="52" t="s">
        <v>36</v>
      </c>
      <c r="P381" s="52">
        <v>4902</v>
      </c>
      <c r="R381" s="9" t="s">
        <v>36</v>
      </c>
      <c r="S381" s="9" t="s">
        <v>57</v>
      </c>
      <c r="T381" s="9" t="s">
        <v>36</v>
      </c>
      <c r="U381" s="22">
        <v>1</v>
      </c>
      <c r="V381" s="22">
        <v>1</v>
      </c>
      <c r="W381" s="22">
        <v>1</v>
      </c>
      <c r="X381" s="22" t="s">
        <v>57</v>
      </c>
      <c r="Y381" s="22" t="s">
        <v>32</v>
      </c>
      <c r="Z381" s="22" t="s">
        <v>32</v>
      </c>
      <c r="AA381" s="50" t="s">
        <v>1863</v>
      </c>
      <c r="AB381" s="50" t="s">
        <v>127</v>
      </c>
      <c r="AC381" s="11" t="s">
        <v>1863</v>
      </c>
      <c r="AD381">
        <v>18</v>
      </c>
    </row>
    <row r="382" spans="1:30" x14ac:dyDescent="0.25">
      <c r="A382" s="52" t="s">
        <v>36</v>
      </c>
      <c r="B382" s="52">
        <v>4939</v>
      </c>
      <c r="C382" s="52"/>
      <c r="D382" t="s">
        <v>91</v>
      </c>
      <c r="E382" t="s">
        <v>1311</v>
      </c>
      <c r="F382" t="s">
        <v>1241</v>
      </c>
      <c r="G382" s="3" t="s">
        <v>1312</v>
      </c>
      <c r="H382" s="20" t="s">
        <v>1313</v>
      </c>
      <c r="I382" s="21" t="s">
        <v>36</v>
      </c>
      <c r="J382" s="10" t="s">
        <v>36</v>
      </c>
      <c r="K382" s="21">
        <v>20</v>
      </c>
      <c r="L382" s="9" t="s">
        <v>1845</v>
      </c>
      <c r="M382" s="21">
        <v>20</v>
      </c>
      <c r="N382" s="9" t="s">
        <v>1845</v>
      </c>
      <c r="O382" s="52" t="s">
        <v>36</v>
      </c>
      <c r="P382" s="52">
        <v>4939</v>
      </c>
      <c r="R382" s="9" t="s">
        <v>36</v>
      </c>
      <c r="S382" s="9" t="s">
        <v>1841</v>
      </c>
      <c r="T382" s="9" t="s">
        <v>36</v>
      </c>
      <c r="U382" s="22">
        <v>1</v>
      </c>
      <c r="V382" s="22">
        <v>1</v>
      </c>
      <c r="W382" s="22">
        <v>1</v>
      </c>
      <c r="X382" s="22" t="s">
        <v>57</v>
      </c>
      <c r="Y382" s="22" t="s">
        <v>57</v>
      </c>
      <c r="Z382" s="22" t="s">
        <v>57</v>
      </c>
      <c r="AC382" s="11" t="s">
        <v>1863</v>
      </c>
      <c r="AD382">
        <v>19</v>
      </c>
    </row>
    <row r="383" spans="1:30" x14ac:dyDescent="0.25">
      <c r="A383" s="52" t="s">
        <v>36</v>
      </c>
      <c r="B383" s="52">
        <v>4940</v>
      </c>
      <c r="C383" s="52"/>
      <c r="D383" t="s">
        <v>91</v>
      </c>
      <c r="E383" t="s">
        <v>1314</v>
      </c>
      <c r="F383" t="s">
        <v>1241</v>
      </c>
      <c r="G383" s="3" t="s">
        <v>1315</v>
      </c>
      <c r="H383" s="20" t="s">
        <v>1316</v>
      </c>
      <c r="I383" s="21" t="s">
        <v>36</v>
      </c>
      <c r="J383" s="10" t="s">
        <v>36</v>
      </c>
      <c r="K383" s="21">
        <v>40</v>
      </c>
      <c r="L383" s="9" t="s">
        <v>1845</v>
      </c>
      <c r="M383" s="21">
        <v>40</v>
      </c>
      <c r="N383" s="9" t="s">
        <v>1845</v>
      </c>
      <c r="O383" s="52" t="s">
        <v>36</v>
      </c>
      <c r="P383" s="52">
        <v>4940</v>
      </c>
      <c r="R383" s="9" t="s">
        <v>36</v>
      </c>
      <c r="S383" s="9" t="s">
        <v>1841</v>
      </c>
      <c r="T383" s="9" t="s">
        <v>36</v>
      </c>
      <c r="U383" s="22">
        <v>1</v>
      </c>
      <c r="V383" s="22">
        <v>1</v>
      </c>
      <c r="W383" s="22">
        <v>1</v>
      </c>
      <c r="X383" s="22" t="s">
        <v>57</v>
      </c>
      <c r="Y383" s="22" t="s">
        <v>57</v>
      </c>
      <c r="Z383" s="22" t="s">
        <v>57</v>
      </c>
      <c r="AC383" s="11" t="s">
        <v>1863</v>
      </c>
      <c r="AD383">
        <v>19</v>
      </c>
    </row>
    <row r="384" spans="1:30" x14ac:dyDescent="0.25">
      <c r="A384" s="52" t="s">
        <v>36</v>
      </c>
      <c r="B384" s="52">
        <v>4939</v>
      </c>
      <c r="C384" s="52"/>
      <c r="D384" t="s">
        <v>91</v>
      </c>
      <c r="E384" t="s">
        <v>1317</v>
      </c>
      <c r="F384" t="s">
        <v>1241</v>
      </c>
      <c r="G384" s="3" t="s">
        <v>1312</v>
      </c>
      <c r="H384" s="20" t="s">
        <v>1318</v>
      </c>
      <c r="I384" s="21" t="s">
        <v>36</v>
      </c>
      <c r="J384" s="10" t="s">
        <v>36</v>
      </c>
      <c r="K384" s="21">
        <v>20</v>
      </c>
      <c r="L384" s="9" t="s">
        <v>1845</v>
      </c>
      <c r="M384" s="21">
        <v>20</v>
      </c>
      <c r="N384" s="9" t="s">
        <v>1845</v>
      </c>
      <c r="O384" s="52" t="s">
        <v>36</v>
      </c>
      <c r="P384" s="52">
        <v>4939</v>
      </c>
      <c r="R384" s="9" t="s">
        <v>36</v>
      </c>
      <c r="S384" s="9" t="s">
        <v>1841</v>
      </c>
      <c r="T384" s="9" t="s">
        <v>36</v>
      </c>
      <c r="U384" s="22">
        <v>1</v>
      </c>
      <c r="V384" s="22">
        <v>1</v>
      </c>
      <c r="W384" s="22">
        <v>1</v>
      </c>
      <c r="X384" s="22" t="s">
        <v>57</v>
      </c>
      <c r="Y384" s="22" t="s">
        <v>57</v>
      </c>
      <c r="Z384" s="22" t="s">
        <v>57</v>
      </c>
      <c r="AC384" s="11" t="s">
        <v>1863</v>
      </c>
      <c r="AD384">
        <v>19</v>
      </c>
    </row>
    <row r="385" spans="1:30" x14ac:dyDescent="0.25">
      <c r="A385" s="52" t="s">
        <v>36</v>
      </c>
      <c r="B385" s="52">
        <v>4940</v>
      </c>
      <c r="C385" s="52"/>
      <c r="D385" t="s">
        <v>91</v>
      </c>
      <c r="E385" t="s">
        <v>1319</v>
      </c>
      <c r="F385" t="s">
        <v>1241</v>
      </c>
      <c r="G385" s="3" t="s">
        <v>1315</v>
      </c>
      <c r="H385" s="20" t="s">
        <v>1320</v>
      </c>
      <c r="I385" s="21" t="s">
        <v>36</v>
      </c>
      <c r="J385" s="10" t="s">
        <v>36</v>
      </c>
      <c r="K385" s="21">
        <v>40</v>
      </c>
      <c r="L385" s="9" t="s">
        <v>1845</v>
      </c>
      <c r="M385" s="21">
        <v>40</v>
      </c>
      <c r="N385" s="9" t="s">
        <v>1845</v>
      </c>
      <c r="O385" s="52" t="s">
        <v>36</v>
      </c>
      <c r="P385" s="52">
        <v>4940</v>
      </c>
      <c r="R385" s="9" t="s">
        <v>36</v>
      </c>
      <c r="S385" s="9" t="s">
        <v>1841</v>
      </c>
      <c r="T385" s="9" t="s">
        <v>36</v>
      </c>
      <c r="U385" s="22">
        <v>1</v>
      </c>
      <c r="V385" s="22">
        <v>1</v>
      </c>
      <c r="W385" s="22">
        <v>1</v>
      </c>
      <c r="X385" s="22" t="s">
        <v>57</v>
      </c>
      <c r="Y385" s="22" t="s">
        <v>57</v>
      </c>
      <c r="Z385" s="22" t="s">
        <v>57</v>
      </c>
      <c r="AC385" s="11" t="s">
        <v>1863</v>
      </c>
      <c r="AD385">
        <v>19</v>
      </c>
    </row>
    <row r="386" spans="1:30" x14ac:dyDescent="0.25">
      <c r="A386" s="52"/>
      <c r="B386" s="52"/>
      <c r="C386" s="52"/>
      <c r="G386" s="3" t="s">
        <v>1321</v>
      </c>
      <c r="H386" s="20" t="s">
        <v>1321</v>
      </c>
      <c r="I386" s="21"/>
      <c r="K386" s="21"/>
      <c r="L386" s="9"/>
      <c r="M386" s="21"/>
      <c r="N386" s="9"/>
      <c r="R386" s="9"/>
      <c r="S386" s="9"/>
      <c r="T386" s="9"/>
      <c r="U386" s="22"/>
      <c r="V386" s="22"/>
      <c r="W386" s="22"/>
      <c r="X386" s="22"/>
      <c r="Y386" s="22"/>
      <c r="Z386" s="22"/>
    </row>
    <row r="387" spans="1:30" x14ac:dyDescent="0.25">
      <c r="A387" s="52" t="s">
        <v>36</v>
      </c>
      <c r="B387" s="52">
        <v>3760</v>
      </c>
      <c r="C387" s="52"/>
      <c r="D387" t="s">
        <v>91</v>
      </c>
      <c r="E387" t="s">
        <v>71</v>
      </c>
      <c r="F387" t="s">
        <v>1241</v>
      </c>
      <c r="G387" s="3" t="s">
        <v>72</v>
      </c>
      <c r="H387" s="20" t="s">
        <v>1322</v>
      </c>
      <c r="I387" s="21" t="s">
        <v>36</v>
      </c>
      <c r="J387" s="10" t="s">
        <v>36</v>
      </c>
      <c r="K387" s="21">
        <v>5</v>
      </c>
      <c r="L387" s="9" t="s">
        <v>73</v>
      </c>
      <c r="M387" s="21">
        <v>5</v>
      </c>
      <c r="N387" s="9" t="s">
        <v>73</v>
      </c>
      <c r="O387" s="52" t="s">
        <v>36</v>
      </c>
      <c r="P387" s="52">
        <v>3760</v>
      </c>
      <c r="R387" s="9" t="s">
        <v>36</v>
      </c>
      <c r="S387" s="9" t="s">
        <v>1841</v>
      </c>
      <c r="T387" s="9" t="s">
        <v>36</v>
      </c>
      <c r="U387" s="22">
        <v>1</v>
      </c>
      <c r="V387" s="22">
        <v>1</v>
      </c>
      <c r="W387" s="22">
        <v>1</v>
      </c>
      <c r="X387" s="22" t="s">
        <v>57</v>
      </c>
      <c r="Y387" s="22" t="s">
        <v>57</v>
      </c>
      <c r="Z387" s="22" t="s">
        <v>74</v>
      </c>
      <c r="AA387" s="51"/>
      <c r="AB387" s="51"/>
      <c r="AC387" s="11" t="s">
        <v>1863</v>
      </c>
      <c r="AD387">
        <v>22</v>
      </c>
    </row>
    <row r="388" spans="1:30" x14ac:dyDescent="0.25">
      <c r="A388" s="52" t="s">
        <v>36</v>
      </c>
      <c r="B388" s="52">
        <v>4793</v>
      </c>
      <c r="C388" s="52"/>
      <c r="D388" t="s">
        <v>91</v>
      </c>
      <c r="E388" t="s">
        <v>75</v>
      </c>
      <c r="F388" t="s">
        <v>1241</v>
      </c>
      <c r="G388" s="3" t="s">
        <v>76</v>
      </c>
      <c r="H388" s="20" t="s">
        <v>1323</v>
      </c>
      <c r="I388" s="21" t="s">
        <v>36</v>
      </c>
      <c r="J388" s="10" t="s">
        <v>36</v>
      </c>
      <c r="K388" s="21">
        <v>5</v>
      </c>
      <c r="L388" s="9" t="s">
        <v>73</v>
      </c>
      <c r="M388" s="21">
        <v>5</v>
      </c>
      <c r="N388" s="9" t="s">
        <v>73</v>
      </c>
      <c r="O388" s="52" t="s">
        <v>36</v>
      </c>
      <c r="P388" s="52">
        <v>4793</v>
      </c>
      <c r="R388" s="9" t="s">
        <v>36</v>
      </c>
      <c r="S388" s="9" t="s">
        <v>1841</v>
      </c>
      <c r="T388" s="9" t="s">
        <v>36</v>
      </c>
      <c r="U388" s="22">
        <v>1</v>
      </c>
      <c r="V388" s="22">
        <v>1</v>
      </c>
      <c r="W388" s="22">
        <v>1</v>
      </c>
      <c r="X388" s="22" t="s">
        <v>57</v>
      </c>
      <c r="Y388" s="22" t="s">
        <v>57</v>
      </c>
      <c r="Z388" s="22" t="s">
        <v>74</v>
      </c>
      <c r="AA388" s="51"/>
      <c r="AB388" s="51"/>
      <c r="AC388" s="11" t="s">
        <v>1863</v>
      </c>
      <c r="AD388">
        <v>22</v>
      </c>
    </row>
    <row r="389" spans="1:30" x14ac:dyDescent="0.25">
      <c r="A389" s="52" t="s">
        <v>36</v>
      </c>
      <c r="B389" s="52">
        <v>3111</v>
      </c>
      <c r="C389" s="52"/>
      <c r="D389" t="s">
        <v>91</v>
      </c>
      <c r="E389" t="s">
        <v>11</v>
      </c>
      <c r="F389" t="s">
        <v>1241</v>
      </c>
      <c r="G389" s="3" t="s">
        <v>77</v>
      </c>
      <c r="H389" s="20" t="s">
        <v>1324</v>
      </c>
      <c r="I389" s="21" t="s">
        <v>36</v>
      </c>
      <c r="J389" s="10" t="s">
        <v>36</v>
      </c>
      <c r="K389" s="21">
        <v>18</v>
      </c>
      <c r="L389" s="9" t="s">
        <v>73</v>
      </c>
      <c r="M389" s="21">
        <v>18</v>
      </c>
      <c r="N389" s="9" t="s">
        <v>73</v>
      </c>
      <c r="O389" s="52" t="s">
        <v>36</v>
      </c>
      <c r="P389" s="52">
        <v>3111</v>
      </c>
      <c r="R389" s="9" t="s">
        <v>36</v>
      </c>
      <c r="S389" s="9" t="s">
        <v>1841</v>
      </c>
      <c r="T389" s="9" t="s">
        <v>36</v>
      </c>
      <c r="U389" s="22">
        <v>1</v>
      </c>
      <c r="V389" s="22">
        <v>1</v>
      </c>
      <c r="W389" s="22">
        <v>1</v>
      </c>
      <c r="X389" s="22" t="s">
        <v>57</v>
      </c>
      <c r="Y389" s="22" t="s">
        <v>57</v>
      </c>
      <c r="Z389" s="22" t="s">
        <v>74</v>
      </c>
      <c r="AA389" s="51"/>
      <c r="AB389" s="51"/>
      <c r="AC389" s="11" t="s">
        <v>1863</v>
      </c>
      <c r="AD389">
        <v>22</v>
      </c>
    </row>
    <row r="390" spans="1:30" x14ac:dyDescent="0.25">
      <c r="A390" s="52" t="s">
        <v>36</v>
      </c>
      <c r="B390" s="52">
        <v>3760</v>
      </c>
      <c r="C390" s="52"/>
      <c r="D390" t="s">
        <v>91</v>
      </c>
      <c r="E390" t="s">
        <v>1325</v>
      </c>
      <c r="F390" t="s">
        <v>1241</v>
      </c>
      <c r="G390" s="3" t="s">
        <v>72</v>
      </c>
      <c r="H390" s="20" t="s">
        <v>1326</v>
      </c>
      <c r="I390" s="21" t="s">
        <v>36</v>
      </c>
      <c r="J390" s="10" t="s">
        <v>36</v>
      </c>
      <c r="K390" s="21">
        <v>5</v>
      </c>
      <c r="L390" s="9" t="s">
        <v>73</v>
      </c>
      <c r="M390" s="21">
        <v>5</v>
      </c>
      <c r="N390" s="9" t="s">
        <v>73</v>
      </c>
      <c r="O390" s="52" t="s">
        <v>36</v>
      </c>
      <c r="P390" s="52">
        <v>3760</v>
      </c>
      <c r="R390" s="9" t="s">
        <v>36</v>
      </c>
      <c r="S390" s="9" t="s">
        <v>1841</v>
      </c>
      <c r="T390" s="9" t="s">
        <v>36</v>
      </c>
      <c r="U390" s="22">
        <v>1</v>
      </c>
      <c r="V390" s="22">
        <v>1</v>
      </c>
      <c r="W390" s="22">
        <v>1</v>
      </c>
      <c r="X390" s="22" t="s">
        <v>57</v>
      </c>
      <c r="Y390" s="22" t="s">
        <v>57</v>
      </c>
      <c r="Z390" s="22" t="s">
        <v>74</v>
      </c>
      <c r="AA390" s="51"/>
      <c r="AB390" s="51"/>
      <c r="AC390" s="11" t="s">
        <v>1863</v>
      </c>
      <c r="AD390">
        <v>22</v>
      </c>
    </row>
    <row r="391" spans="1:30" x14ac:dyDescent="0.25">
      <c r="A391" s="52" t="s">
        <v>36</v>
      </c>
      <c r="B391" s="52">
        <v>4793</v>
      </c>
      <c r="C391" s="52"/>
      <c r="D391" t="s">
        <v>91</v>
      </c>
      <c r="E391" t="s">
        <v>1327</v>
      </c>
      <c r="F391" t="s">
        <v>1241</v>
      </c>
      <c r="G391" s="3" t="s">
        <v>76</v>
      </c>
      <c r="H391" s="20" t="s">
        <v>1328</v>
      </c>
      <c r="I391" s="21" t="s">
        <v>36</v>
      </c>
      <c r="J391" s="10" t="s">
        <v>36</v>
      </c>
      <c r="K391" s="21">
        <v>5</v>
      </c>
      <c r="L391" s="9" t="s">
        <v>73</v>
      </c>
      <c r="M391" s="21">
        <v>5</v>
      </c>
      <c r="N391" s="9" t="s">
        <v>73</v>
      </c>
      <c r="O391" s="52" t="s">
        <v>36</v>
      </c>
      <c r="P391" s="52">
        <v>4793</v>
      </c>
      <c r="R391" s="9" t="s">
        <v>36</v>
      </c>
      <c r="S391" s="9" t="s">
        <v>1841</v>
      </c>
      <c r="T391" s="9" t="s">
        <v>36</v>
      </c>
      <c r="U391" s="22">
        <v>1</v>
      </c>
      <c r="V391" s="22">
        <v>1</v>
      </c>
      <c r="W391" s="22">
        <v>1</v>
      </c>
      <c r="X391" s="22" t="s">
        <v>57</v>
      </c>
      <c r="Y391" s="22" t="s">
        <v>57</v>
      </c>
      <c r="Z391" s="22" t="s">
        <v>74</v>
      </c>
      <c r="AA391" s="51"/>
      <c r="AB391" s="51"/>
      <c r="AC391" s="11" t="s">
        <v>1863</v>
      </c>
      <c r="AD391">
        <v>22</v>
      </c>
    </row>
    <row r="392" spans="1:30" x14ac:dyDescent="0.25">
      <c r="A392" s="52" t="s">
        <v>36</v>
      </c>
      <c r="B392" s="52">
        <v>3111</v>
      </c>
      <c r="C392" s="52"/>
      <c r="D392" t="s">
        <v>91</v>
      </c>
      <c r="E392" t="s">
        <v>1329</v>
      </c>
      <c r="F392" t="s">
        <v>1241</v>
      </c>
      <c r="G392" s="3" t="s">
        <v>77</v>
      </c>
      <c r="H392" s="20" t="s">
        <v>1330</v>
      </c>
      <c r="I392" s="21" t="s">
        <v>36</v>
      </c>
      <c r="J392" s="10" t="s">
        <v>36</v>
      </c>
      <c r="K392" s="21">
        <v>18</v>
      </c>
      <c r="L392" s="9" t="s">
        <v>73</v>
      </c>
      <c r="M392" s="21">
        <v>18</v>
      </c>
      <c r="N392" s="9" t="s">
        <v>73</v>
      </c>
      <c r="O392" s="52" t="s">
        <v>36</v>
      </c>
      <c r="P392" s="52">
        <v>3111</v>
      </c>
      <c r="R392" s="9" t="s">
        <v>36</v>
      </c>
      <c r="S392" s="9" t="s">
        <v>1841</v>
      </c>
      <c r="T392" s="9" t="s">
        <v>36</v>
      </c>
      <c r="U392" s="22">
        <v>1</v>
      </c>
      <c r="V392" s="22">
        <v>1</v>
      </c>
      <c r="W392" s="22">
        <v>1</v>
      </c>
      <c r="X392" s="22" t="s">
        <v>57</v>
      </c>
      <c r="Y392" s="22" t="s">
        <v>57</v>
      </c>
      <c r="Z392" s="22" t="s">
        <v>74</v>
      </c>
      <c r="AA392" s="50"/>
      <c r="AB392" s="50"/>
      <c r="AC392" s="11" t="s">
        <v>1863</v>
      </c>
      <c r="AD392">
        <v>22</v>
      </c>
    </row>
    <row r="393" spans="1:30" x14ac:dyDescent="0.25">
      <c r="A393" s="52" t="s">
        <v>36</v>
      </c>
      <c r="B393" s="52">
        <v>3400</v>
      </c>
      <c r="C393" s="52"/>
      <c r="D393" t="s">
        <v>91</v>
      </c>
      <c r="E393" t="s">
        <v>78</v>
      </c>
      <c r="F393" t="s">
        <v>1241</v>
      </c>
      <c r="G393" s="3" t="s">
        <v>79</v>
      </c>
      <c r="H393" s="20" t="s">
        <v>1331</v>
      </c>
      <c r="I393" s="21" t="s">
        <v>36</v>
      </c>
      <c r="J393" s="10" t="s">
        <v>36</v>
      </c>
      <c r="K393" s="21">
        <v>8</v>
      </c>
      <c r="L393" s="9" t="s">
        <v>73</v>
      </c>
      <c r="M393" s="21">
        <v>8</v>
      </c>
      <c r="N393" s="9" t="s">
        <v>73</v>
      </c>
      <c r="O393" s="52" t="s">
        <v>36</v>
      </c>
      <c r="P393" s="52">
        <v>3400</v>
      </c>
      <c r="R393" s="9" t="s">
        <v>36</v>
      </c>
      <c r="S393" s="9" t="s">
        <v>1841</v>
      </c>
      <c r="T393" s="9" t="s">
        <v>36</v>
      </c>
      <c r="U393" s="22">
        <v>1</v>
      </c>
      <c r="V393" s="22">
        <v>1</v>
      </c>
      <c r="W393" s="22">
        <v>1</v>
      </c>
      <c r="X393" s="22" t="s">
        <v>57</v>
      </c>
      <c r="Y393" s="22" t="s">
        <v>57</v>
      </c>
      <c r="Z393" s="22" t="s">
        <v>74</v>
      </c>
      <c r="AA393" s="50"/>
      <c r="AB393" s="50"/>
      <c r="AC393" s="11" t="s">
        <v>1863</v>
      </c>
      <c r="AD393">
        <v>22</v>
      </c>
    </row>
    <row r="394" spans="1:30" x14ac:dyDescent="0.25">
      <c r="A394" s="52" t="s">
        <v>36</v>
      </c>
      <c r="B394" s="52">
        <v>3401</v>
      </c>
      <c r="C394" s="52"/>
      <c r="D394" t="s">
        <v>91</v>
      </c>
      <c r="E394" t="s">
        <v>80</v>
      </c>
      <c r="F394" t="s">
        <v>1241</v>
      </c>
      <c r="G394" s="3" t="s">
        <v>81</v>
      </c>
      <c r="H394" s="20" t="s">
        <v>1332</v>
      </c>
      <c r="I394" s="21" t="s">
        <v>36</v>
      </c>
      <c r="J394" s="10" t="s">
        <v>36</v>
      </c>
      <c r="K394" s="21">
        <v>16</v>
      </c>
      <c r="L394" s="9" t="s">
        <v>73</v>
      </c>
      <c r="M394" s="21">
        <v>16</v>
      </c>
      <c r="N394" s="9" t="s">
        <v>73</v>
      </c>
      <c r="O394" s="52" t="s">
        <v>36</v>
      </c>
      <c r="P394" s="52">
        <v>3401</v>
      </c>
      <c r="R394" s="9" t="s">
        <v>36</v>
      </c>
      <c r="S394" s="9" t="s">
        <v>1841</v>
      </c>
      <c r="T394" s="9" t="s">
        <v>36</v>
      </c>
      <c r="U394" s="22">
        <v>1</v>
      </c>
      <c r="V394" s="22">
        <v>1</v>
      </c>
      <c r="W394" s="22">
        <v>1</v>
      </c>
      <c r="X394" s="22" t="s">
        <v>57</v>
      </c>
      <c r="Y394" s="22" t="s">
        <v>57</v>
      </c>
      <c r="Z394" s="22" t="s">
        <v>74</v>
      </c>
      <c r="AA394" s="50"/>
      <c r="AB394" s="50"/>
      <c r="AC394" s="11" t="s">
        <v>1863</v>
      </c>
      <c r="AD394">
        <v>22</v>
      </c>
    </row>
    <row r="395" spans="1:30" x14ac:dyDescent="0.25">
      <c r="A395" s="52" t="s">
        <v>36</v>
      </c>
      <c r="B395" s="52">
        <v>3400</v>
      </c>
      <c r="C395" s="52"/>
      <c r="D395" t="s">
        <v>91</v>
      </c>
      <c r="E395" t="s">
        <v>1333</v>
      </c>
      <c r="F395" t="s">
        <v>1241</v>
      </c>
      <c r="G395" s="3" t="s">
        <v>79</v>
      </c>
      <c r="H395" s="20" t="s">
        <v>1334</v>
      </c>
      <c r="I395" s="21" t="s">
        <v>36</v>
      </c>
      <c r="J395" s="10" t="s">
        <v>36</v>
      </c>
      <c r="K395" s="21">
        <v>8</v>
      </c>
      <c r="L395" s="9" t="s">
        <v>73</v>
      </c>
      <c r="M395" s="21">
        <v>8</v>
      </c>
      <c r="N395" s="9" t="s">
        <v>73</v>
      </c>
      <c r="O395" s="52" t="s">
        <v>36</v>
      </c>
      <c r="P395" s="52">
        <v>3400</v>
      </c>
      <c r="R395" s="9" t="s">
        <v>36</v>
      </c>
      <c r="S395" s="9" t="s">
        <v>1841</v>
      </c>
      <c r="T395" s="9" t="s">
        <v>36</v>
      </c>
      <c r="U395" s="22">
        <v>1</v>
      </c>
      <c r="V395" s="22">
        <v>1</v>
      </c>
      <c r="W395" s="22">
        <v>1</v>
      </c>
      <c r="X395" s="22" t="s">
        <v>57</v>
      </c>
      <c r="Y395" s="22" t="s">
        <v>57</v>
      </c>
      <c r="Z395" s="22" t="s">
        <v>74</v>
      </c>
      <c r="AA395" s="50"/>
      <c r="AB395" s="50"/>
      <c r="AC395" s="11" t="s">
        <v>1863</v>
      </c>
      <c r="AD395">
        <v>22</v>
      </c>
    </row>
    <row r="396" spans="1:30" x14ac:dyDescent="0.25">
      <c r="A396" s="52" t="s">
        <v>36</v>
      </c>
      <c r="B396" s="52">
        <v>3401</v>
      </c>
      <c r="C396" s="52"/>
      <c r="D396" t="s">
        <v>91</v>
      </c>
      <c r="E396" t="s">
        <v>1335</v>
      </c>
      <c r="F396" t="s">
        <v>1241</v>
      </c>
      <c r="G396" s="19" t="s">
        <v>81</v>
      </c>
      <c r="H396" s="20" t="s">
        <v>1336</v>
      </c>
      <c r="I396" s="21" t="s">
        <v>36</v>
      </c>
      <c r="J396" s="10" t="s">
        <v>36</v>
      </c>
      <c r="K396" s="21">
        <v>16</v>
      </c>
      <c r="L396" s="9" t="s">
        <v>73</v>
      </c>
      <c r="M396" s="21">
        <v>16</v>
      </c>
      <c r="N396" s="9" t="s">
        <v>73</v>
      </c>
      <c r="O396" s="52" t="s">
        <v>36</v>
      </c>
      <c r="P396" s="52">
        <v>3401</v>
      </c>
      <c r="R396" s="9" t="s">
        <v>36</v>
      </c>
      <c r="S396" s="9" t="s">
        <v>1841</v>
      </c>
      <c r="T396" s="9" t="s">
        <v>36</v>
      </c>
      <c r="U396" s="22">
        <v>1</v>
      </c>
      <c r="V396" s="22">
        <v>1</v>
      </c>
      <c r="W396" s="22">
        <v>1</v>
      </c>
      <c r="X396" s="22" t="s">
        <v>57</v>
      </c>
      <c r="Y396" s="22" t="s">
        <v>57</v>
      </c>
      <c r="Z396" s="22" t="s">
        <v>74</v>
      </c>
      <c r="AA396" s="51"/>
      <c r="AB396" s="51"/>
      <c r="AC396" s="11" t="s">
        <v>1863</v>
      </c>
      <c r="AD396">
        <v>22</v>
      </c>
    </row>
    <row r="397" spans="1:30" x14ac:dyDescent="0.25">
      <c r="A397" s="52" t="s">
        <v>36</v>
      </c>
      <c r="B397" s="52">
        <v>3740</v>
      </c>
      <c r="C397" s="52"/>
      <c r="D397" s="11" t="s">
        <v>91</v>
      </c>
      <c r="E397" s="11" t="s">
        <v>82</v>
      </c>
      <c r="F397" s="11" t="s">
        <v>1241</v>
      </c>
      <c r="G397" s="3" t="s">
        <v>83</v>
      </c>
      <c r="H397" s="20" t="s">
        <v>1337</v>
      </c>
      <c r="I397" s="21" t="s">
        <v>36</v>
      </c>
      <c r="J397" s="10" t="s">
        <v>36</v>
      </c>
      <c r="K397" s="9">
        <v>1.5</v>
      </c>
      <c r="L397" s="9" t="s">
        <v>84</v>
      </c>
      <c r="M397" s="9">
        <v>1.5</v>
      </c>
      <c r="N397" s="9" t="s">
        <v>84</v>
      </c>
      <c r="O397" s="52" t="s">
        <v>36</v>
      </c>
      <c r="P397" s="52">
        <v>3740</v>
      </c>
      <c r="R397" s="9" t="s">
        <v>36</v>
      </c>
      <c r="S397" s="9" t="s">
        <v>1841</v>
      </c>
      <c r="T397" s="9" t="s">
        <v>36</v>
      </c>
      <c r="U397" s="22">
        <v>1</v>
      </c>
      <c r="V397" s="22">
        <v>1</v>
      </c>
      <c r="W397" s="22">
        <v>1</v>
      </c>
      <c r="X397" s="22" t="s">
        <v>57</v>
      </c>
      <c r="Y397" s="22" t="s">
        <v>57</v>
      </c>
      <c r="Z397" s="22" t="s">
        <v>74</v>
      </c>
      <c r="AA397" s="50"/>
      <c r="AB397" s="50"/>
      <c r="AC397" s="11" t="s">
        <v>1863</v>
      </c>
      <c r="AD397">
        <v>23</v>
      </c>
    </row>
    <row r="398" spans="1:30" x14ac:dyDescent="0.25">
      <c r="A398" s="52" t="s">
        <v>36</v>
      </c>
      <c r="B398" s="52">
        <v>3741</v>
      </c>
      <c r="C398" s="52"/>
      <c r="D398" s="11" t="s">
        <v>91</v>
      </c>
      <c r="E398" s="11" t="s">
        <v>85</v>
      </c>
      <c r="F398" s="11" t="s">
        <v>1241</v>
      </c>
      <c r="G398" s="3" t="s">
        <v>86</v>
      </c>
      <c r="H398" s="20" t="s">
        <v>1338</v>
      </c>
      <c r="I398" s="21" t="s">
        <v>36</v>
      </c>
      <c r="J398" s="10" t="s">
        <v>36</v>
      </c>
      <c r="K398" s="9">
        <v>3</v>
      </c>
      <c r="L398" s="9" t="s">
        <v>84</v>
      </c>
      <c r="M398" s="9">
        <v>3</v>
      </c>
      <c r="N398" s="9" t="s">
        <v>84</v>
      </c>
      <c r="O398" s="52" t="s">
        <v>36</v>
      </c>
      <c r="P398" s="52">
        <v>3741</v>
      </c>
      <c r="R398" s="9" t="s">
        <v>36</v>
      </c>
      <c r="S398" s="9" t="s">
        <v>1841</v>
      </c>
      <c r="T398" s="9" t="s">
        <v>36</v>
      </c>
      <c r="U398" s="22">
        <v>1</v>
      </c>
      <c r="V398" s="22">
        <v>1</v>
      </c>
      <c r="W398" s="22">
        <v>1</v>
      </c>
      <c r="X398" s="22" t="s">
        <v>57</v>
      </c>
      <c r="Y398" s="22" t="s">
        <v>57</v>
      </c>
      <c r="Z398" s="22" t="s">
        <v>74</v>
      </c>
      <c r="AA398" s="50"/>
      <c r="AB398" s="50"/>
      <c r="AC398" s="11" t="s">
        <v>1863</v>
      </c>
      <c r="AD398">
        <v>23</v>
      </c>
    </row>
    <row r="399" spans="1:30" x14ac:dyDescent="0.25">
      <c r="A399" s="52" t="s">
        <v>36</v>
      </c>
      <c r="B399" s="52">
        <v>3738</v>
      </c>
      <c r="C399" s="52"/>
      <c r="D399" s="11" t="s">
        <v>91</v>
      </c>
      <c r="E399" s="11" t="s">
        <v>87</v>
      </c>
      <c r="F399" s="11" t="s">
        <v>1241</v>
      </c>
      <c r="G399" s="3" t="s">
        <v>88</v>
      </c>
      <c r="H399" s="20" t="s">
        <v>1339</v>
      </c>
      <c r="I399" s="21" t="s">
        <v>36</v>
      </c>
      <c r="J399" s="10" t="s">
        <v>36</v>
      </c>
      <c r="K399" s="9">
        <v>1.5</v>
      </c>
      <c r="L399" s="9" t="s">
        <v>84</v>
      </c>
      <c r="M399" s="9">
        <v>1.5</v>
      </c>
      <c r="N399" s="9" t="s">
        <v>84</v>
      </c>
      <c r="O399" s="52" t="s">
        <v>36</v>
      </c>
      <c r="P399" s="52">
        <v>3738</v>
      </c>
      <c r="R399" s="9" t="s">
        <v>36</v>
      </c>
      <c r="S399" s="9" t="s">
        <v>1841</v>
      </c>
      <c r="T399" s="9" t="s">
        <v>36</v>
      </c>
      <c r="U399" s="22">
        <v>1</v>
      </c>
      <c r="V399" s="22">
        <v>1</v>
      </c>
      <c r="W399" s="22">
        <v>1</v>
      </c>
      <c r="X399" s="22" t="s">
        <v>57</v>
      </c>
      <c r="Y399" s="22" t="s">
        <v>57</v>
      </c>
      <c r="Z399" s="22" t="s">
        <v>74</v>
      </c>
      <c r="AA399" s="50"/>
      <c r="AB399" s="50"/>
      <c r="AC399" s="11" t="s">
        <v>1863</v>
      </c>
      <c r="AD399">
        <v>23</v>
      </c>
    </row>
    <row r="400" spans="1:30" x14ac:dyDescent="0.25">
      <c r="A400" s="52" t="s">
        <v>36</v>
      </c>
      <c r="B400" s="52">
        <v>3739</v>
      </c>
      <c r="C400" s="52"/>
      <c r="D400" s="11" t="s">
        <v>91</v>
      </c>
      <c r="E400" s="11" t="s">
        <v>89</v>
      </c>
      <c r="F400" s="11" t="s">
        <v>1241</v>
      </c>
      <c r="G400" s="3" t="s">
        <v>90</v>
      </c>
      <c r="H400" s="20" t="s">
        <v>1340</v>
      </c>
      <c r="I400" s="21" t="s">
        <v>36</v>
      </c>
      <c r="J400" s="10" t="s">
        <v>36</v>
      </c>
      <c r="K400" s="9">
        <v>3</v>
      </c>
      <c r="L400" s="9" t="s">
        <v>84</v>
      </c>
      <c r="M400" s="9">
        <v>3</v>
      </c>
      <c r="N400" s="9" t="s">
        <v>84</v>
      </c>
      <c r="O400" s="52" t="s">
        <v>36</v>
      </c>
      <c r="P400" s="52">
        <v>3739</v>
      </c>
      <c r="R400" s="9" t="s">
        <v>36</v>
      </c>
      <c r="S400" s="9" t="s">
        <v>1841</v>
      </c>
      <c r="T400" s="9" t="s">
        <v>36</v>
      </c>
      <c r="U400" s="22">
        <v>1</v>
      </c>
      <c r="V400" s="22">
        <v>1</v>
      </c>
      <c r="W400" s="22">
        <v>1</v>
      </c>
      <c r="X400" s="22" t="s">
        <v>57</v>
      </c>
      <c r="Y400" s="22" t="s">
        <v>57</v>
      </c>
      <c r="Z400" s="22" t="s">
        <v>74</v>
      </c>
      <c r="AA400" s="50"/>
      <c r="AB400" s="50"/>
      <c r="AC400" s="11" t="s">
        <v>1863</v>
      </c>
      <c r="AD400">
        <v>23</v>
      </c>
    </row>
    <row r="401" spans="1:30" x14ac:dyDescent="0.25">
      <c r="A401" s="52" t="s">
        <v>36</v>
      </c>
      <c r="B401" s="52">
        <v>3740</v>
      </c>
      <c r="C401" s="52"/>
      <c r="D401" s="11" t="s">
        <v>91</v>
      </c>
      <c r="E401" s="11" t="s">
        <v>1341</v>
      </c>
      <c r="F401" s="11" t="s">
        <v>1241</v>
      </c>
      <c r="G401" s="3" t="s">
        <v>83</v>
      </c>
      <c r="H401" s="20" t="s">
        <v>1342</v>
      </c>
      <c r="I401" s="21" t="s">
        <v>36</v>
      </c>
      <c r="J401" s="10" t="s">
        <v>36</v>
      </c>
      <c r="K401" s="9">
        <v>1.5</v>
      </c>
      <c r="L401" s="9" t="s">
        <v>84</v>
      </c>
      <c r="M401" s="9">
        <v>1.5</v>
      </c>
      <c r="N401" s="9" t="s">
        <v>84</v>
      </c>
      <c r="O401" s="52" t="s">
        <v>36</v>
      </c>
      <c r="P401" s="52">
        <v>3740</v>
      </c>
      <c r="R401" s="9" t="s">
        <v>36</v>
      </c>
      <c r="S401" s="9" t="s">
        <v>1841</v>
      </c>
      <c r="T401" s="9" t="s">
        <v>36</v>
      </c>
      <c r="U401" s="22">
        <v>1</v>
      </c>
      <c r="V401" s="22">
        <v>1</v>
      </c>
      <c r="W401" s="22">
        <v>1</v>
      </c>
      <c r="X401" s="22" t="s">
        <v>57</v>
      </c>
      <c r="Y401" s="22" t="s">
        <v>57</v>
      </c>
      <c r="Z401" s="22" t="s">
        <v>74</v>
      </c>
      <c r="AA401" s="50"/>
      <c r="AB401" s="50"/>
      <c r="AC401" s="11" t="s">
        <v>1863</v>
      </c>
      <c r="AD401">
        <v>23</v>
      </c>
    </row>
    <row r="402" spans="1:30" x14ac:dyDescent="0.25">
      <c r="A402" s="52" t="s">
        <v>36</v>
      </c>
      <c r="B402" s="52">
        <v>3741</v>
      </c>
      <c r="C402" s="52"/>
      <c r="D402" s="11" t="s">
        <v>91</v>
      </c>
      <c r="E402" s="11" t="s">
        <v>1343</v>
      </c>
      <c r="F402" s="11" t="s">
        <v>1241</v>
      </c>
      <c r="G402" s="3" t="s">
        <v>86</v>
      </c>
      <c r="H402" s="20" t="s">
        <v>1344</v>
      </c>
      <c r="I402" s="21" t="s">
        <v>36</v>
      </c>
      <c r="J402" s="10" t="s">
        <v>36</v>
      </c>
      <c r="K402" s="9">
        <v>3</v>
      </c>
      <c r="L402" s="9" t="s">
        <v>84</v>
      </c>
      <c r="M402" s="9">
        <v>3</v>
      </c>
      <c r="N402" s="9" t="s">
        <v>84</v>
      </c>
      <c r="O402" s="52" t="s">
        <v>36</v>
      </c>
      <c r="P402" s="52">
        <v>3741</v>
      </c>
      <c r="R402" s="9" t="s">
        <v>36</v>
      </c>
      <c r="S402" s="9" t="s">
        <v>1841</v>
      </c>
      <c r="T402" s="9" t="s">
        <v>36</v>
      </c>
      <c r="U402" s="22">
        <v>1</v>
      </c>
      <c r="V402" s="22">
        <v>1</v>
      </c>
      <c r="W402" s="22">
        <v>1</v>
      </c>
      <c r="X402" s="22" t="s">
        <v>57</v>
      </c>
      <c r="Y402" s="22" t="s">
        <v>57</v>
      </c>
      <c r="Z402" s="22" t="s">
        <v>74</v>
      </c>
      <c r="AA402" s="50"/>
      <c r="AB402" s="50"/>
      <c r="AC402" s="11" t="s">
        <v>1863</v>
      </c>
      <c r="AD402">
        <v>23</v>
      </c>
    </row>
    <row r="403" spans="1:30" x14ac:dyDescent="0.25">
      <c r="A403" s="52" t="s">
        <v>36</v>
      </c>
      <c r="B403" s="52">
        <v>3738</v>
      </c>
      <c r="C403" s="52"/>
      <c r="D403" s="11" t="s">
        <v>91</v>
      </c>
      <c r="E403" s="11" t="s">
        <v>1345</v>
      </c>
      <c r="F403" s="11" t="s">
        <v>1241</v>
      </c>
      <c r="G403" s="3" t="s">
        <v>88</v>
      </c>
      <c r="H403" s="20" t="s">
        <v>1346</v>
      </c>
      <c r="I403" s="21" t="s">
        <v>36</v>
      </c>
      <c r="J403" s="10" t="s">
        <v>36</v>
      </c>
      <c r="K403" s="9">
        <v>1.5</v>
      </c>
      <c r="L403" s="9" t="s">
        <v>84</v>
      </c>
      <c r="M403" s="9">
        <v>1.5</v>
      </c>
      <c r="N403" s="9" t="s">
        <v>84</v>
      </c>
      <c r="O403" s="52" t="s">
        <v>36</v>
      </c>
      <c r="P403" s="52">
        <v>3738</v>
      </c>
      <c r="R403" s="9" t="s">
        <v>36</v>
      </c>
      <c r="S403" s="9" t="s">
        <v>1841</v>
      </c>
      <c r="T403" s="9" t="s">
        <v>36</v>
      </c>
      <c r="U403" s="22">
        <v>1</v>
      </c>
      <c r="V403" s="22">
        <v>1</v>
      </c>
      <c r="W403" s="22">
        <v>1</v>
      </c>
      <c r="X403" s="22" t="s">
        <v>57</v>
      </c>
      <c r="Y403" s="22" t="s">
        <v>57</v>
      </c>
      <c r="Z403" s="22" t="s">
        <v>74</v>
      </c>
      <c r="AA403" s="50"/>
      <c r="AB403" s="50"/>
      <c r="AC403" s="11" t="s">
        <v>1863</v>
      </c>
      <c r="AD403">
        <v>23</v>
      </c>
    </row>
    <row r="404" spans="1:30" x14ac:dyDescent="0.25">
      <c r="A404" s="52" t="s">
        <v>36</v>
      </c>
      <c r="B404" s="52">
        <v>3739</v>
      </c>
      <c r="C404" s="52"/>
      <c r="D404" s="11" t="s">
        <v>91</v>
      </c>
      <c r="E404" s="11" t="s">
        <v>1347</v>
      </c>
      <c r="F404" s="11" t="s">
        <v>1241</v>
      </c>
      <c r="G404" s="3" t="s">
        <v>90</v>
      </c>
      <c r="H404" s="20" t="s">
        <v>1348</v>
      </c>
      <c r="I404" s="21" t="s">
        <v>36</v>
      </c>
      <c r="J404" s="10" t="s">
        <v>36</v>
      </c>
      <c r="K404" s="9">
        <v>3</v>
      </c>
      <c r="L404" s="9" t="s">
        <v>84</v>
      </c>
      <c r="M404" s="9">
        <v>3</v>
      </c>
      <c r="N404" s="9" t="s">
        <v>84</v>
      </c>
      <c r="O404" s="52" t="s">
        <v>36</v>
      </c>
      <c r="P404" s="52">
        <v>3739</v>
      </c>
      <c r="R404" s="9" t="s">
        <v>36</v>
      </c>
      <c r="S404" s="9" t="s">
        <v>1841</v>
      </c>
      <c r="T404" s="9" t="s">
        <v>36</v>
      </c>
      <c r="U404" s="22">
        <v>1</v>
      </c>
      <c r="V404" s="22">
        <v>1</v>
      </c>
      <c r="W404" s="22">
        <v>1</v>
      </c>
      <c r="X404" s="22" t="s">
        <v>57</v>
      </c>
      <c r="Y404" s="22" t="s">
        <v>57</v>
      </c>
      <c r="Z404" s="22" t="s">
        <v>74</v>
      </c>
      <c r="AA404" s="50"/>
      <c r="AB404" s="50"/>
      <c r="AC404" s="11" t="s">
        <v>1863</v>
      </c>
      <c r="AD404">
        <v>23</v>
      </c>
    </row>
    <row r="405" spans="1:30" x14ac:dyDescent="0.25">
      <c r="A405" s="52" t="s">
        <v>36</v>
      </c>
      <c r="B405" s="52">
        <v>4314</v>
      </c>
      <c r="C405" s="52"/>
      <c r="D405" s="11" t="s">
        <v>91</v>
      </c>
      <c r="E405" s="11" t="s">
        <v>92</v>
      </c>
      <c r="F405" s="11" t="s">
        <v>91</v>
      </c>
      <c r="G405" s="3" t="s">
        <v>93</v>
      </c>
      <c r="H405" s="20" t="s">
        <v>1349</v>
      </c>
      <c r="I405" s="21" t="s">
        <v>36</v>
      </c>
      <c r="J405" s="10" t="s">
        <v>36</v>
      </c>
      <c r="K405" s="9">
        <v>7.5</v>
      </c>
      <c r="L405" s="9" t="s">
        <v>73</v>
      </c>
      <c r="M405" s="9" t="s">
        <v>36</v>
      </c>
      <c r="N405" s="9" t="s">
        <v>73</v>
      </c>
      <c r="O405" s="52" t="s">
        <v>36</v>
      </c>
      <c r="P405" s="52">
        <v>4314</v>
      </c>
      <c r="R405" s="9" t="s">
        <v>36</v>
      </c>
      <c r="S405" s="9" t="s">
        <v>57</v>
      </c>
      <c r="T405" s="9" t="s">
        <v>36</v>
      </c>
      <c r="U405" s="22">
        <v>1</v>
      </c>
      <c r="V405" s="22">
        <v>1</v>
      </c>
      <c r="W405" s="22">
        <v>1</v>
      </c>
      <c r="X405" s="22" t="s">
        <v>57</v>
      </c>
      <c r="Y405" s="22" t="s">
        <v>57</v>
      </c>
      <c r="Z405" s="22" t="s">
        <v>74</v>
      </c>
      <c r="AA405" s="50"/>
      <c r="AB405" s="50"/>
      <c r="AC405" s="11" t="s">
        <v>1863</v>
      </c>
      <c r="AD405">
        <v>23</v>
      </c>
    </row>
    <row r="406" spans="1:30" x14ac:dyDescent="0.25">
      <c r="A406" s="52" t="s">
        <v>36</v>
      </c>
      <c r="B406" s="52">
        <v>4317</v>
      </c>
      <c r="C406" s="52"/>
      <c r="D406" s="11" t="s">
        <v>91</v>
      </c>
      <c r="E406" s="11" t="s">
        <v>94</v>
      </c>
      <c r="F406" s="11" t="s">
        <v>91</v>
      </c>
      <c r="G406" s="3" t="s">
        <v>95</v>
      </c>
      <c r="H406" s="20" t="s">
        <v>1350</v>
      </c>
      <c r="I406" s="21" t="s">
        <v>36</v>
      </c>
      <c r="J406" s="10" t="s">
        <v>36</v>
      </c>
      <c r="K406" s="9">
        <v>7.5</v>
      </c>
      <c r="L406" s="9" t="s">
        <v>73</v>
      </c>
      <c r="M406" s="9" t="s">
        <v>36</v>
      </c>
      <c r="N406" s="9" t="s">
        <v>73</v>
      </c>
      <c r="O406" s="52" t="s">
        <v>36</v>
      </c>
      <c r="P406" s="52">
        <v>4317</v>
      </c>
      <c r="R406" s="9" t="s">
        <v>36</v>
      </c>
      <c r="S406" s="9" t="s">
        <v>57</v>
      </c>
      <c r="T406" s="9" t="s">
        <v>36</v>
      </c>
      <c r="U406" s="22">
        <v>1</v>
      </c>
      <c r="V406" s="22">
        <v>1</v>
      </c>
      <c r="W406" s="22">
        <v>1</v>
      </c>
      <c r="X406" s="22" t="s">
        <v>57</v>
      </c>
      <c r="Y406" s="22" t="s">
        <v>57</v>
      </c>
      <c r="Z406" s="22" t="s">
        <v>74</v>
      </c>
      <c r="AA406" s="50"/>
      <c r="AB406" s="50"/>
      <c r="AC406" s="11" t="s">
        <v>1863</v>
      </c>
      <c r="AD406">
        <v>23</v>
      </c>
    </row>
    <row r="407" spans="1:30" x14ac:dyDescent="0.25">
      <c r="A407" s="52" t="s">
        <v>36</v>
      </c>
      <c r="B407" s="52">
        <v>4320</v>
      </c>
      <c r="C407" s="52"/>
      <c r="D407" s="11" t="s">
        <v>91</v>
      </c>
      <c r="E407" s="11" t="s">
        <v>96</v>
      </c>
      <c r="F407" s="11" t="s">
        <v>91</v>
      </c>
      <c r="G407" s="3" t="s">
        <v>97</v>
      </c>
      <c r="H407" s="20" t="s">
        <v>1351</v>
      </c>
      <c r="I407" s="21" t="s">
        <v>36</v>
      </c>
      <c r="J407" s="10" t="s">
        <v>36</v>
      </c>
      <c r="K407" s="9">
        <v>13</v>
      </c>
      <c r="L407" s="9" t="s">
        <v>73</v>
      </c>
      <c r="M407" s="9" t="s">
        <v>36</v>
      </c>
      <c r="N407" s="9" t="s">
        <v>73</v>
      </c>
      <c r="O407" s="52" t="s">
        <v>36</v>
      </c>
      <c r="P407" s="52">
        <v>4320</v>
      </c>
      <c r="R407" s="9" t="s">
        <v>36</v>
      </c>
      <c r="S407" s="9" t="s">
        <v>57</v>
      </c>
      <c r="T407" s="9" t="s">
        <v>36</v>
      </c>
      <c r="U407" s="22">
        <v>1</v>
      </c>
      <c r="V407" s="22">
        <v>1</v>
      </c>
      <c r="W407" s="22">
        <v>1</v>
      </c>
      <c r="X407" s="22" t="s">
        <v>57</v>
      </c>
      <c r="Y407" s="22" t="s">
        <v>57</v>
      </c>
      <c r="Z407" s="22" t="s">
        <v>74</v>
      </c>
      <c r="AA407" s="50"/>
      <c r="AB407" s="50"/>
      <c r="AC407" s="11" t="s">
        <v>1863</v>
      </c>
      <c r="AD407">
        <v>23</v>
      </c>
    </row>
    <row r="408" spans="1:30" x14ac:dyDescent="0.25">
      <c r="A408" s="52" t="s">
        <v>36</v>
      </c>
      <c r="B408" s="52">
        <v>4323</v>
      </c>
      <c r="C408" s="52"/>
      <c r="D408" s="11" t="s">
        <v>91</v>
      </c>
      <c r="E408" s="11" t="s">
        <v>98</v>
      </c>
      <c r="F408" s="11" t="s">
        <v>91</v>
      </c>
      <c r="G408" s="3" t="s">
        <v>99</v>
      </c>
      <c r="H408" s="20" t="s">
        <v>1352</v>
      </c>
      <c r="I408" s="21" t="s">
        <v>36</v>
      </c>
      <c r="J408" s="10" t="s">
        <v>36</v>
      </c>
      <c r="K408" s="9">
        <v>15</v>
      </c>
      <c r="L408" s="9" t="s">
        <v>73</v>
      </c>
      <c r="M408" s="9" t="s">
        <v>36</v>
      </c>
      <c r="N408" s="9" t="s">
        <v>73</v>
      </c>
      <c r="O408" s="52" t="s">
        <v>36</v>
      </c>
      <c r="P408" s="52">
        <v>4323</v>
      </c>
      <c r="R408" s="9" t="s">
        <v>36</v>
      </c>
      <c r="S408" s="9" t="s">
        <v>57</v>
      </c>
      <c r="T408" s="9" t="s">
        <v>36</v>
      </c>
      <c r="U408" s="22">
        <v>1</v>
      </c>
      <c r="V408" s="22">
        <v>1</v>
      </c>
      <c r="W408" s="22">
        <v>1</v>
      </c>
      <c r="X408" s="22" t="s">
        <v>57</v>
      </c>
      <c r="Y408" s="22" t="s">
        <v>57</v>
      </c>
      <c r="Z408" s="22" t="s">
        <v>74</v>
      </c>
      <c r="AA408" s="50"/>
      <c r="AB408" s="50"/>
      <c r="AC408" s="11" t="s">
        <v>1863</v>
      </c>
      <c r="AD408">
        <v>23</v>
      </c>
    </row>
    <row r="409" spans="1:30" x14ac:dyDescent="0.25">
      <c r="A409" s="52" t="s">
        <v>36</v>
      </c>
      <c r="B409" s="52">
        <v>4326</v>
      </c>
      <c r="C409" s="52"/>
      <c r="D409" s="11" t="s">
        <v>91</v>
      </c>
      <c r="E409" s="11" t="s">
        <v>100</v>
      </c>
      <c r="F409" s="11" t="s">
        <v>91</v>
      </c>
      <c r="G409" s="3" t="s">
        <v>101</v>
      </c>
      <c r="H409" s="20" t="s">
        <v>1353</v>
      </c>
      <c r="I409" s="21" t="s">
        <v>36</v>
      </c>
      <c r="J409" s="10" t="s">
        <v>36</v>
      </c>
      <c r="K409" s="9">
        <v>18</v>
      </c>
      <c r="L409" s="9" t="s">
        <v>73</v>
      </c>
      <c r="M409" s="9" t="s">
        <v>36</v>
      </c>
      <c r="N409" s="9" t="s">
        <v>73</v>
      </c>
      <c r="O409" s="52" t="s">
        <v>36</v>
      </c>
      <c r="P409" s="52">
        <v>4326</v>
      </c>
      <c r="R409" s="9" t="s">
        <v>36</v>
      </c>
      <c r="S409" s="9" t="s">
        <v>57</v>
      </c>
      <c r="T409" s="9" t="s">
        <v>36</v>
      </c>
      <c r="U409" s="22">
        <v>1</v>
      </c>
      <c r="V409" s="22">
        <v>1</v>
      </c>
      <c r="W409" s="22">
        <v>1</v>
      </c>
      <c r="X409" s="22" t="s">
        <v>57</v>
      </c>
      <c r="Y409" s="22" t="s">
        <v>57</v>
      </c>
      <c r="Z409" s="22" t="s">
        <v>74</v>
      </c>
      <c r="AA409" s="50"/>
      <c r="AB409" s="50"/>
      <c r="AC409" s="11" t="s">
        <v>1863</v>
      </c>
      <c r="AD409">
        <v>23</v>
      </c>
    </row>
    <row r="410" spans="1:30" x14ac:dyDescent="0.25">
      <c r="A410" s="52" t="s">
        <v>36</v>
      </c>
      <c r="B410" s="52">
        <v>4329</v>
      </c>
      <c r="C410" s="52"/>
      <c r="D410" s="11" t="s">
        <v>91</v>
      </c>
      <c r="E410" s="11" t="s">
        <v>102</v>
      </c>
      <c r="F410" s="11" t="s">
        <v>91</v>
      </c>
      <c r="G410" s="3" t="s">
        <v>103</v>
      </c>
      <c r="H410" s="20" t="s">
        <v>1354</v>
      </c>
      <c r="I410" s="21" t="s">
        <v>36</v>
      </c>
      <c r="J410" s="10" t="s">
        <v>36</v>
      </c>
      <c r="K410" s="9">
        <v>20</v>
      </c>
      <c r="L410" s="9" t="s">
        <v>73</v>
      </c>
      <c r="M410" s="9" t="s">
        <v>36</v>
      </c>
      <c r="N410" s="9" t="s">
        <v>73</v>
      </c>
      <c r="O410" s="52" t="s">
        <v>36</v>
      </c>
      <c r="P410" s="52">
        <v>4329</v>
      </c>
      <c r="R410" s="9" t="s">
        <v>36</v>
      </c>
      <c r="S410" s="9" t="s">
        <v>57</v>
      </c>
      <c r="T410" s="9" t="s">
        <v>36</v>
      </c>
      <c r="U410" s="22">
        <v>1</v>
      </c>
      <c r="V410" s="22">
        <v>1</v>
      </c>
      <c r="W410" s="22">
        <v>1</v>
      </c>
      <c r="X410" s="22" t="s">
        <v>57</v>
      </c>
      <c r="Y410" s="22" t="s">
        <v>57</v>
      </c>
      <c r="Z410" s="22" t="s">
        <v>74</v>
      </c>
      <c r="AA410" s="50"/>
      <c r="AB410" s="50"/>
      <c r="AC410" s="11" t="s">
        <v>1863</v>
      </c>
      <c r="AD410">
        <v>23</v>
      </c>
    </row>
    <row r="411" spans="1:30" x14ac:dyDescent="0.25">
      <c r="A411" s="52" t="s">
        <v>36</v>
      </c>
      <c r="B411" s="52">
        <v>4695</v>
      </c>
      <c r="C411" s="52"/>
      <c r="D411" s="11" t="s">
        <v>91</v>
      </c>
      <c r="E411" s="11" t="s">
        <v>1355</v>
      </c>
      <c r="F411" s="11" t="s">
        <v>1241</v>
      </c>
      <c r="G411" s="3" t="s">
        <v>1356</v>
      </c>
      <c r="H411" s="20" t="s">
        <v>1357</v>
      </c>
      <c r="I411" s="21" t="s">
        <v>36</v>
      </c>
      <c r="J411" s="10" t="s">
        <v>36</v>
      </c>
      <c r="K411" s="9">
        <v>45</v>
      </c>
      <c r="L411" s="9" t="s">
        <v>73</v>
      </c>
      <c r="M411" s="9">
        <v>45</v>
      </c>
      <c r="N411" s="9" t="s">
        <v>73</v>
      </c>
      <c r="O411" s="52" t="s">
        <v>36</v>
      </c>
      <c r="P411" s="52">
        <v>4695</v>
      </c>
      <c r="R411" s="9" t="s">
        <v>36</v>
      </c>
      <c r="S411" s="9" t="s">
        <v>1841</v>
      </c>
      <c r="T411" s="9" t="s">
        <v>36</v>
      </c>
      <c r="U411" s="22">
        <v>1</v>
      </c>
      <c r="V411" s="22">
        <v>1</v>
      </c>
      <c r="W411" s="22">
        <v>1</v>
      </c>
      <c r="X411" s="22" t="s">
        <v>57</v>
      </c>
      <c r="Y411" s="22" t="s">
        <v>57</v>
      </c>
      <c r="Z411" s="22" t="s">
        <v>57</v>
      </c>
      <c r="AA411" s="50"/>
      <c r="AB411" s="50"/>
      <c r="AC411" s="11" t="s">
        <v>1863</v>
      </c>
      <c r="AD411">
        <v>24</v>
      </c>
    </row>
    <row r="412" spans="1:30" x14ac:dyDescent="0.25">
      <c r="A412" s="52" t="s">
        <v>36</v>
      </c>
      <c r="B412" s="52">
        <v>4696</v>
      </c>
      <c r="C412" s="52"/>
      <c r="D412" s="11" t="s">
        <v>91</v>
      </c>
      <c r="E412" s="11" t="s">
        <v>1358</v>
      </c>
      <c r="F412" s="11" t="s">
        <v>1241</v>
      </c>
      <c r="G412" s="3" t="s">
        <v>1359</v>
      </c>
      <c r="H412" s="20" t="s">
        <v>1360</v>
      </c>
      <c r="I412" s="21" t="s">
        <v>36</v>
      </c>
      <c r="J412" s="10" t="s">
        <v>36</v>
      </c>
      <c r="K412" s="9">
        <v>50</v>
      </c>
      <c r="L412" s="9" t="s">
        <v>73</v>
      </c>
      <c r="M412" s="9">
        <v>50</v>
      </c>
      <c r="N412" s="9" t="s">
        <v>73</v>
      </c>
      <c r="O412" s="52" t="s">
        <v>36</v>
      </c>
      <c r="P412" s="52">
        <v>4696</v>
      </c>
      <c r="R412" s="9" t="s">
        <v>36</v>
      </c>
      <c r="S412" s="9" t="s">
        <v>1841</v>
      </c>
      <c r="T412" s="9" t="s">
        <v>36</v>
      </c>
      <c r="U412" s="22">
        <v>1</v>
      </c>
      <c r="V412" s="22">
        <v>1</v>
      </c>
      <c r="W412" s="22">
        <v>1</v>
      </c>
      <c r="X412" s="22" t="s">
        <v>57</v>
      </c>
      <c r="Y412" s="22" t="s">
        <v>57</v>
      </c>
      <c r="Z412" s="22" t="s">
        <v>57</v>
      </c>
      <c r="AA412" s="50"/>
      <c r="AB412" s="50"/>
      <c r="AC412" s="11" t="s">
        <v>1863</v>
      </c>
      <c r="AD412">
        <v>24</v>
      </c>
    </row>
    <row r="413" spans="1:30" x14ac:dyDescent="0.25">
      <c r="A413" s="52" t="s">
        <v>36</v>
      </c>
      <c r="B413" s="52">
        <v>4697</v>
      </c>
      <c r="C413" s="52"/>
      <c r="D413" s="11" t="s">
        <v>91</v>
      </c>
      <c r="E413" s="11" t="s">
        <v>1361</v>
      </c>
      <c r="F413" s="11" t="s">
        <v>91</v>
      </c>
      <c r="G413" s="3" t="s">
        <v>1362</v>
      </c>
      <c r="H413" s="20" t="s">
        <v>1363</v>
      </c>
      <c r="I413" s="21" t="s">
        <v>36</v>
      </c>
      <c r="J413" s="10" t="s">
        <v>36</v>
      </c>
      <c r="K413" s="9">
        <v>75</v>
      </c>
      <c r="L413" s="9" t="s">
        <v>73</v>
      </c>
      <c r="M413" s="9" t="s">
        <v>36</v>
      </c>
      <c r="N413" s="9" t="s">
        <v>73</v>
      </c>
      <c r="O413" s="52" t="s">
        <v>36</v>
      </c>
      <c r="P413" s="52">
        <v>4697</v>
      </c>
      <c r="R413" s="9" t="s">
        <v>36</v>
      </c>
      <c r="S413" s="9" t="s">
        <v>57</v>
      </c>
      <c r="T413" s="9" t="s">
        <v>36</v>
      </c>
      <c r="U413" s="22">
        <v>1</v>
      </c>
      <c r="V413" s="22">
        <v>1</v>
      </c>
      <c r="W413" s="22">
        <v>1</v>
      </c>
      <c r="X413" s="22" t="s">
        <v>57</v>
      </c>
      <c r="Y413" s="22" t="s">
        <v>57</v>
      </c>
      <c r="Z413" s="22" t="s">
        <v>57</v>
      </c>
      <c r="AA413" s="50"/>
      <c r="AB413" s="50"/>
      <c r="AC413" s="11" t="s">
        <v>1863</v>
      </c>
      <c r="AD413">
        <v>24</v>
      </c>
    </row>
    <row r="414" spans="1:30" x14ac:dyDescent="0.25">
      <c r="A414" s="52" t="s">
        <v>36</v>
      </c>
      <c r="B414" s="52">
        <v>4698</v>
      </c>
      <c r="C414" s="52"/>
      <c r="D414" s="11" t="s">
        <v>91</v>
      </c>
      <c r="E414" s="11" t="s">
        <v>1364</v>
      </c>
      <c r="F414" s="11" t="s">
        <v>91</v>
      </c>
      <c r="G414" s="3" t="s">
        <v>1365</v>
      </c>
      <c r="H414" s="20" t="s">
        <v>1366</v>
      </c>
      <c r="I414" s="21" t="s">
        <v>36</v>
      </c>
      <c r="J414" s="10" t="s">
        <v>36</v>
      </c>
      <c r="K414" s="9">
        <v>45</v>
      </c>
      <c r="L414" s="9" t="s">
        <v>73</v>
      </c>
      <c r="M414" s="9" t="s">
        <v>36</v>
      </c>
      <c r="N414" s="9" t="s">
        <v>73</v>
      </c>
      <c r="O414" s="52" t="s">
        <v>36</v>
      </c>
      <c r="P414" s="52">
        <v>4698</v>
      </c>
      <c r="R414" s="9" t="s">
        <v>36</v>
      </c>
      <c r="S414" s="9" t="s">
        <v>57</v>
      </c>
      <c r="T414" s="9" t="s">
        <v>36</v>
      </c>
      <c r="U414" s="22">
        <v>1</v>
      </c>
      <c r="V414" s="22">
        <v>1</v>
      </c>
      <c r="W414" s="22">
        <v>1</v>
      </c>
      <c r="X414" s="22" t="s">
        <v>57</v>
      </c>
      <c r="Y414" s="22" t="s">
        <v>57</v>
      </c>
      <c r="Z414" s="22" t="s">
        <v>57</v>
      </c>
      <c r="AA414" s="50"/>
      <c r="AB414" s="50"/>
      <c r="AC414" s="11" t="s">
        <v>1863</v>
      </c>
      <c r="AD414">
        <v>24</v>
      </c>
    </row>
    <row r="415" spans="1:30" x14ac:dyDescent="0.25">
      <c r="A415" s="52" t="s">
        <v>36</v>
      </c>
      <c r="B415" s="52">
        <v>4699</v>
      </c>
      <c r="C415" s="52"/>
      <c r="D415" s="11" t="s">
        <v>91</v>
      </c>
      <c r="E415" s="11" t="s">
        <v>1367</v>
      </c>
      <c r="F415" s="11" t="s">
        <v>1241</v>
      </c>
      <c r="G415" s="3" t="s">
        <v>1368</v>
      </c>
      <c r="H415" s="20" t="s">
        <v>1369</v>
      </c>
      <c r="I415" s="21" t="s">
        <v>36</v>
      </c>
      <c r="J415" s="10" t="s">
        <v>36</v>
      </c>
      <c r="K415" s="9">
        <v>120</v>
      </c>
      <c r="L415" s="9" t="s">
        <v>73</v>
      </c>
      <c r="M415" s="9">
        <v>120</v>
      </c>
      <c r="N415" s="9" t="s">
        <v>73</v>
      </c>
      <c r="O415" s="52" t="s">
        <v>36</v>
      </c>
      <c r="P415" s="52">
        <v>4699</v>
      </c>
      <c r="R415" s="9" t="s">
        <v>36</v>
      </c>
      <c r="S415" s="9" t="s">
        <v>1841</v>
      </c>
      <c r="T415" s="9" t="s">
        <v>36</v>
      </c>
      <c r="U415" s="22">
        <v>1</v>
      </c>
      <c r="V415" s="22">
        <v>1</v>
      </c>
      <c r="W415" s="22">
        <v>1</v>
      </c>
      <c r="X415" s="22" t="s">
        <v>57</v>
      </c>
      <c r="Y415" s="22" t="s">
        <v>57</v>
      </c>
      <c r="Z415" s="22" t="s">
        <v>57</v>
      </c>
      <c r="AA415" s="50"/>
      <c r="AB415" s="50"/>
      <c r="AC415" s="11" t="s">
        <v>1863</v>
      </c>
      <c r="AD415">
        <v>24</v>
      </c>
    </row>
    <row r="416" spans="1:30" x14ac:dyDescent="0.25">
      <c r="A416" s="52" t="s">
        <v>36</v>
      </c>
      <c r="B416" s="52">
        <v>4700</v>
      </c>
      <c r="C416" s="52"/>
      <c r="D416" t="s">
        <v>91</v>
      </c>
      <c r="E416" t="s">
        <v>1370</v>
      </c>
      <c r="F416" t="s">
        <v>1241</v>
      </c>
      <c r="G416" s="19" t="s">
        <v>1371</v>
      </c>
      <c r="H416" s="20" t="s">
        <v>1372</v>
      </c>
      <c r="I416" s="21" t="s">
        <v>36</v>
      </c>
      <c r="J416" s="10" t="s">
        <v>36</v>
      </c>
      <c r="K416" s="21">
        <v>75</v>
      </c>
      <c r="L416" s="9" t="s">
        <v>73</v>
      </c>
      <c r="M416" s="21">
        <v>75</v>
      </c>
      <c r="N416" s="9" t="s">
        <v>73</v>
      </c>
      <c r="O416" s="52" t="s">
        <v>36</v>
      </c>
      <c r="P416" s="52">
        <v>4700</v>
      </c>
      <c r="R416" s="9" t="s">
        <v>36</v>
      </c>
      <c r="S416" s="9" t="s">
        <v>1841</v>
      </c>
      <c r="T416" s="9" t="s">
        <v>36</v>
      </c>
      <c r="U416" s="22">
        <v>1</v>
      </c>
      <c r="V416" s="22">
        <v>1</v>
      </c>
      <c r="W416" s="22">
        <v>1</v>
      </c>
      <c r="X416" s="22" t="s">
        <v>57</v>
      </c>
      <c r="Y416" s="22" t="s">
        <v>57</v>
      </c>
      <c r="Z416" s="22" t="s">
        <v>57</v>
      </c>
      <c r="AA416" s="51"/>
      <c r="AB416" s="51"/>
      <c r="AC416" s="11" t="s">
        <v>1863</v>
      </c>
      <c r="AD416">
        <v>24</v>
      </c>
    </row>
    <row r="417" spans="1:30" x14ac:dyDescent="0.25">
      <c r="A417" s="52" t="s">
        <v>36</v>
      </c>
      <c r="B417" s="52">
        <v>4701</v>
      </c>
      <c r="C417" s="52"/>
      <c r="D417" t="s">
        <v>91</v>
      </c>
      <c r="E417" t="s">
        <v>1373</v>
      </c>
      <c r="F417" t="s">
        <v>1241</v>
      </c>
      <c r="G417" s="3" t="s">
        <v>1374</v>
      </c>
      <c r="H417" s="20" t="s">
        <v>1375</v>
      </c>
      <c r="I417" s="21" t="s">
        <v>36</v>
      </c>
      <c r="J417" s="10" t="s">
        <v>36</v>
      </c>
      <c r="K417" s="9">
        <v>45</v>
      </c>
      <c r="L417" s="9" t="s">
        <v>73</v>
      </c>
      <c r="M417" s="21">
        <v>45</v>
      </c>
      <c r="N417" s="9" t="s">
        <v>73</v>
      </c>
      <c r="O417" s="52" t="s">
        <v>36</v>
      </c>
      <c r="P417" s="52">
        <v>4701</v>
      </c>
      <c r="R417" s="10" t="s">
        <v>36</v>
      </c>
      <c r="S417" s="10" t="s">
        <v>1841</v>
      </c>
      <c r="T417" s="9" t="s">
        <v>36</v>
      </c>
      <c r="U417" s="22">
        <v>1</v>
      </c>
      <c r="V417" s="22">
        <v>1</v>
      </c>
      <c r="W417" s="22">
        <v>1</v>
      </c>
      <c r="X417" s="22" t="s">
        <v>57</v>
      </c>
      <c r="Y417" s="22" t="s">
        <v>57</v>
      </c>
      <c r="Z417" s="22" t="s">
        <v>57</v>
      </c>
      <c r="AA417" s="51"/>
      <c r="AB417" s="51"/>
      <c r="AC417" s="11" t="s">
        <v>1863</v>
      </c>
      <c r="AD417">
        <v>24</v>
      </c>
    </row>
    <row r="418" spans="1:30" x14ac:dyDescent="0.25">
      <c r="A418" s="52" t="s">
        <v>36</v>
      </c>
      <c r="B418" s="52">
        <v>4702</v>
      </c>
      <c r="C418" s="52"/>
      <c r="D418" t="s">
        <v>91</v>
      </c>
      <c r="E418" t="s">
        <v>1376</v>
      </c>
      <c r="F418" t="s">
        <v>1241</v>
      </c>
      <c r="G418" s="3" t="s">
        <v>1377</v>
      </c>
      <c r="H418" s="20" t="s">
        <v>1378</v>
      </c>
      <c r="I418" s="21" t="s">
        <v>36</v>
      </c>
      <c r="J418" s="10" t="s">
        <v>36</v>
      </c>
      <c r="K418" s="9">
        <v>60</v>
      </c>
      <c r="L418" s="9" t="s">
        <v>73</v>
      </c>
      <c r="M418" s="21">
        <v>60</v>
      </c>
      <c r="N418" s="9" t="s">
        <v>73</v>
      </c>
      <c r="O418" s="52" t="s">
        <v>36</v>
      </c>
      <c r="P418" s="52">
        <v>4702</v>
      </c>
      <c r="R418" s="10" t="s">
        <v>36</v>
      </c>
      <c r="S418" s="10" t="s">
        <v>1841</v>
      </c>
      <c r="T418" s="9" t="s">
        <v>36</v>
      </c>
      <c r="U418" s="22">
        <v>1</v>
      </c>
      <c r="V418" s="22">
        <v>1</v>
      </c>
      <c r="W418" s="22">
        <v>1</v>
      </c>
      <c r="X418" s="22" t="s">
        <v>57</v>
      </c>
      <c r="Y418" s="22" t="s">
        <v>57</v>
      </c>
      <c r="Z418" s="22" t="s">
        <v>57</v>
      </c>
      <c r="AA418" s="51"/>
      <c r="AB418" s="51"/>
      <c r="AC418" s="11" t="s">
        <v>1863</v>
      </c>
      <c r="AD418">
        <v>24</v>
      </c>
    </row>
    <row r="419" spans="1:30" x14ac:dyDescent="0.25">
      <c r="A419" s="52" t="s">
        <v>36</v>
      </c>
      <c r="B419" s="52">
        <v>4695</v>
      </c>
      <c r="C419" s="52"/>
      <c r="D419" t="s">
        <v>91</v>
      </c>
      <c r="E419" t="s">
        <v>1379</v>
      </c>
      <c r="F419" t="s">
        <v>1241</v>
      </c>
      <c r="G419" s="3" t="s">
        <v>1356</v>
      </c>
      <c r="H419" s="20" t="s">
        <v>1380</v>
      </c>
      <c r="I419" s="21" t="s">
        <v>36</v>
      </c>
      <c r="J419" s="10" t="s">
        <v>36</v>
      </c>
      <c r="K419" s="9">
        <v>45</v>
      </c>
      <c r="L419" s="9" t="s">
        <v>73</v>
      </c>
      <c r="M419" s="21">
        <v>45</v>
      </c>
      <c r="N419" s="9" t="s">
        <v>73</v>
      </c>
      <c r="O419" s="52" t="s">
        <v>36</v>
      </c>
      <c r="P419" s="52">
        <v>4695</v>
      </c>
      <c r="R419" s="10" t="s">
        <v>36</v>
      </c>
      <c r="S419" s="10" t="s">
        <v>1841</v>
      </c>
      <c r="T419" s="9" t="s">
        <v>36</v>
      </c>
      <c r="U419" s="22">
        <v>1</v>
      </c>
      <c r="V419" s="22">
        <v>1</v>
      </c>
      <c r="W419" s="22">
        <v>1</v>
      </c>
      <c r="X419" s="22" t="s">
        <v>57</v>
      </c>
      <c r="Y419" s="22" t="s">
        <v>57</v>
      </c>
      <c r="Z419" s="22" t="s">
        <v>57</v>
      </c>
      <c r="AA419" s="51"/>
      <c r="AB419" s="51"/>
      <c r="AC419" s="11" t="s">
        <v>1863</v>
      </c>
      <c r="AD419">
        <v>24</v>
      </c>
    </row>
    <row r="420" spans="1:30" x14ac:dyDescent="0.25">
      <c r="A420" s="52" t="s">
        <v>36</v>
      </c>
      <c r="B420" s="56">
        <v>4696</v>
      </c>
      <c r="C420" s="52"/>
      <c r="D420" t="s">
        <v>91</v>
      </c>
      <c r="E420" t="s">
        <v>1381</v>
      </c>
      <c r="F420" t="s">
        <v>1241</v>
      </c>
      <c r="G420" s="3" t="s">
        <v>1359</v>
      </c>
      <c r="H420" s="20" t="s">
        <v>1382</v>
      </c>
      <c r="I420" s="21" t="s">
        <v>36</v>
      </c>
      <c r="J420" s="10" t="s">
        <v>36</v>
      </c>
      <c r="K420" s="27">
        <v>50</v>
      </c>
      <c r="L420" s="28" t="s">
        <v>73</v>
      </c>
      <c r="M420" s="21">
        <v>50</v>
      </c>
      <c r="N420" s="9" t="s">
        <v>73</v>
      </c>
      <c r="O420" s="52" t="s">
        <v>36</v>
      </c>
      <c r="P420" s="56">
        <v>4696</v>
      </c>
      <c r="R420" s="10" t="s">
        <v>36</v>
      </c>
      <c r="S420" s="10" t="s">
        <v>1841</v>
      </c>
      <c r="T420" s="9" t="s">
        <v>36</v>
      </c>
      <c r="U420" s="22">
        <v>1</v>
      </c>
      <c r="V420" s="22">
        <v>1</v>
      </c>
      <c r="W420" s="22">
        <v>1</v>
      </c>
      <c r="X420" s="22" t="s">
        <v>57</v>
      </c>
      <c r="Y420" s="22" t="s">
        <v>57</v>
      </c>
      <c r="Z420" s="22" t="s">
        <v>57</v>
      </c>
      <c r="AA420" s="51"/>
      <c r="AB420" s="51"/>
      <c r="AC420" s="11" t="s">
        <v>1863</v>
      </c>
      <c r="AD420">
        <v>24</v>
      </c>
    </row>
    <row r="421" spans="1:30" x14ac:dyDescent="0.25">
      <c r="A421" s="52" t="s">
        <v>36</v>
      </c>
      <c r="B421" s="56">
        <v>4699</v>
      </c>
      <c r="C421" s="52"/>
      <c r="D421" t="s">
        <v>91</v>
      </c>
      <c r="E421" t="s">
        <v>1383</v>
      </c>
      <c r="F421" t="s">
        <v>1241</v>
      </c>
      <c r="G421" s="3" t="s">
        <v>1368</v>
      </c>
      <c r="H421" s="20" t="s">
        <v>1384</v>
      </c>
      <c r="I421" s="21" t="s">
        <v>36</v>
      </c>
      <c r="J421" s="10" t="s">
        <v>36</v>
      </c>
      <c r="K421" s="27">
        <v>120</v>
      </c>
      <c r="L421" s="28" t="s">
        <v>73</v>
      </c>
      <c r="M421" s="21">
        <v>120</v>
      </c>
      <c r="N421" s="9" t="s">
        <v>73</v>
      </c>
      <c r="O421" s="52" t="s">
        <v>36</v>
      </c>
      <c r="P421" s="56">
        <v>4699</v>
      </c>
      <c r="R421" s="10" t="s">
        <v>36</v>
      </c>
      <c r="S421" s="10" t="s">
        <v>1841</v>
      </c>
      <c r="T421" s="9" t="s">
        <v>36</v>
      </c>
      <c r="U421" s="22">
        <v>1</v>
      </c>
      <c r="V421" s="22">
        <v>1</v>
      </c>
      <c r="W421" s="22">
        <v>1</v>
      </c>
      <c r="X421" s="22" t="s">
        <v>57</v>
      </c>
      <c r="Y421" s="22" t="s">
        <v>57</v>
      </c>
      <c r="Z421" s="22" t="s">
        <v>57</v>
      </c>
      <c r="AA421" s="51"/>
      <c r="AB421" s="51"/>
      <c r="AC421" s="11" t="s">
        <v>1863</v>
      </c>
      <c r="AD421">
        <v>24</v>
      </c>
    </row>
    <row r="422" spans="1:30" x14ac:dyDescent="0.25">
      <c r="A422" s="52" t="s">
        <v>36</v>
      </c>
      <c r="B422" s="56">
        <v>4700</v>
      </c>
      <c r="C422" s="52"/>
      <c r="D422" t="s">
        <v>91</v>
      </c>
      <c r="E422" t="s">
        <v>1385</v>
      </c>
      <c r="F422" t="s">
        <v>1241</v>
      </c>
      <c r="G422" s="3" t="s">
        <v>1371</v>
      </c>
      <c r="H422" s="20" t="s">
        <v>1386</v>
      </c>
      <c r="I422" s="21" t="s">
        <v>36</v>
      </c>
      <c r="J422" s="10" t="s">
        <v>36</v>
      </c>
      <c r="K422" s="27">
        <v>75</v>
      </c>
      <c r="L422" s="28" t="s">
        <v>73</v>
      </c>
      <c r="M422" s="21">
        <v>75</v>
      </c>
      <c r="N422" s="9" t="s">
        <v>73</v>
      </c>
      <c r="O422" s="52" t="s">
        <v>36</v>
      </c>
      <c r="P422" s="56">
        <v>4700</v>
      </c>
      <c r="R422" s="10" t="s">
        <v>36</v>
      </c>
      <c r="S422" s="10" t="s">
        <v>1841</v>
      </c>
      <c r="T422" s="9" t="s">
        <v>36</v>
      </c>
      <c r="U422" s="22">
        <v>1</v>
      </c>
      <c r="V422" s="22">
        <v>1</v>
      </c>
      <c r="W422" s="22">
        <v>1</v>
      </c>
      <c r="X422" s="22" t="s">
        <v>57</v>
      </c>
      <c r="Y422" s="22" t="s">
        <v>57</v>
      </c>
      <c r="Z422" s="22" t="s">
        <v>57</v>
      </c>
      <c r="AA422" s="51"/>
      <c r="AB422" s="51"/>
      <c r="AC422" s="11" t="s">
        <v>1863</v>
      </c>
      <c r="AD422">
        <v>24</v>
      </c>
    </row>
    <row r="423" spans="1:30" x14ac:dyDescent="0.25">
      <c r="A423" s="52" t="s">
        <v>36</v>
      </c>
      <c r="B423" s="56">
        <v>4701</v>
      </c>
      <c r="C423" s="52"/>
      <c r="D423" t="s">
        <v>91</v>
      </c>
      <c r="E423" t="s">
        <v>1387</v>
      </c>
      <c r="F423" t="s">
        <v>1241</v>
      </c>
      <c r="G423" s="3" t="s">
        <v>1374</v>
      </c>
      <c r="H423" s="20" t="s">
        <v>1388</v>
      </c>
      <c r="I423" s="21" t="s">
        <v>36</v>
      </c>
      <c r="J423" s="10" t="s">
        <v>36</v>
      </c>
      <c r="K423" s="27">
        <v>45</v>
      </c>
      <c r="L423" s="28" t="s">
        <v>73</v>
      </c>
      <c r="M423" s="21">
        <v>45</v>
      </c>
      <c r="N423" s="9" t="s">
        <v>73</v>
      </c>
      <c r="O423" s="52" t="s">
        <v>36</v>
      </c>
      <c r="P423" s="56">
        <v>4701</v>
      </c>
      <c r="R423" s="10" t="s">
        <v>36</v>
      </c>
      <c r="S423" s="10" t="s">
        <v>1841</v>
      </c>
      <c r="T423" s="9" t="s">
        <v>36</v>
      </c>
      <c r="U423" s="22">
        <v>1</v>
      </c>
      <c r="V423" s="22">
        <v>1</v>
      </c>
      <c r="W423" s="22">
        <v>1</v>
      </c>
      <c r="X423" s="22" t="s">
        <v>57</v>
      </c>
      <c r="Y423" s="22" t="s">
        <v>57</v>
      </c>
      <c r="Z423" s="22" t="s">
        <v>57</v>
      </c>
      <c r="AA423" s="51"/>
      <c r="AB423" s="51"/>
      <c r="AC423" s="11" t="s">
        <v>1863</v>
      </c>
      <c r="AD423">
        <v>24</v>
      </c>
    </row>
    <row r="424" spans="1:30" x14ac:dyDescent="0.25">
      <c r="A424" s="52" t="s">
        <v>36</v>
      </c>
      <c r="B424" s="56">
        <v>4702</v>
      </c>
      <c r="C424" s="52"/>
      <c r="D424" t="s">
        <v>91</v>
      </c>
      <c r="E424" t="s">
        <v>1389</v>
      </c>
      <c r="F424" t="s">
        <v>1241</v>
      </c>
      <c r="G424" s="3" t="s">
        <v>1377</v>
      </c>
      <c r="H424" s="20" t="s">
        <v>1390</v>
      </c>
      <c r="I424" s="21" t="s">
        <v>36</v>
      </c>
      <c r="J424" s="10" t="s">
        <v>36</v>
      </c>
      <c r="K424" s="27">
        <v>60</v>
      </c>
      <c r="L424" s="28" t="s">
        <v>73</v>
      </c>
      <c r="M424" s="21">
        <v>60</v>
      </c>
      <c r="N424" s="9" t="s">
        <v>73</v>
      </c>
      <c r="O424" s="52" t="s">
        <v>36</v>
      </c>
      <c r="P424" s="56">
        <v>4702</v>
      </c>
      <c r="R424" s="10" t="s">
        <v>36</v>
      </c>
      <c r="S424" s="10" t="s">
        <v>1841</v>
      </c>
      <c r="T424" s="9" t="s">
        <v>36</v>
      </c>
      <c r="U424" s="22">
        <v>1</v>
      </c>
      <c r="V424" s="22">
        <v>1</v>
      </c>
      <c r="W424" s="22">
        <v>1</v>
      </c>
      <c r="X424" s="22" t="s">
        <v>57</v>
      </c>
      <c r="Y424" s="22" t="s">
        <v>57</v>
      </c>
      <c r="Z424" s="22" t="s">
        <v>57</v>
      </c>
      <c r="AA424" s="51"/>
      <c r="AB424" s="51"/>
      <c r="AC424" s="11" t="s">
        <v>1863</v>
      </c>
      <c r="AD424">
        <v>24</v>
      </c>
    </row>
    <row r="425" spans="1:30" x14ac:dyDescent="0.25">
      <c r="A425" s="52" t="s">
        <v>36</v>
      </c>
      <c r="B425" s="56">
        <v>4354</v>
      </c>
      <c r="C425" s="52"/>
      <c r="D425" t="s">
        <v>91</v>
      </c>
      <c r="E425" t="s">
        <v>123</v>
      </c>
      <c r="F425" t="s">
        <v>91</v>
      </c>
      <c r="G425" s="3" t="s">
        <v>124</v>
      </c>
      <c r="H425" s="20" t="s">
        <v>1391</v>
      </c>
      <c r="I425" s="21" t="s">
        <v>36</v>
      </c>
      <c r="J425" s="10" t="s">
        <v>36</v>
      </c>
      <c r="K425" s="27">
        <v>0.13</v>
      </c>
      <c r="L425" s="28" t="s">
        <v>125</v>
      </c>
      <c r="M425" s="21" t="s">
        <v>36</v>
      </c>
      <c r="N425" s="9" t="s">
        <v>125</v>
      </c>
      <c r="O425" s="52" t="s">
        <v>36</v>
      </c>
      <c r="P425" s="56">
        <v>4354</v>
      </c>
      <c r="R425" s="10" t="s">
        <v>36</v>
      </c>
      <c r="S425" s="10" t="s">
        <v>57</v>
      </c>
      <c r="T425" s="9" t="s">
        <v>36</v>
      </c>
      <c r="U425" s="22">
        <v>1</v>
      </c>
      <c r="V425" s="22">
        <v>1</v>
      </c>
      <c r="W425" s="22">
        <v>1</v>
      </c>
      <c r="X425" s="22" t="s">
        <v>57</v>
      </c>
      <c r="Y425" s="22" t="s">
        <v>57</v>
      </c>
      <c r="Z425" s="22" t="s">
        <v>32</v>
      </c>
      <c r="AA425" s="51" t="s">
        <v>1863</v>
      </c>
      <c r="AB425" s="51" t="s">
        <v>132</v>
      </c>
      <c r="AC425" s="11" t="s">
        <v>1863</v>
      </c>
      <c r="AD425">
        <v>25</v>
      </c>
    </row>
    <row r="426" spans="1:30" x14ac:dyDescent="0.25">
      <c r="A426" s="52" t="s">
        <v>36</v>
      </c>
      <c r="B426" s="56">
        <v>4354</v>
      </c>
      <c r="C426" s="52"/>
      <c r="D426" t="s">
        <v>91</v>
      </c>
      <c r="E426" t="s">
        <v>1392</v>
      </c>
      <c r="F426" t="s">
        <v>1241</v>
      </c>
      <c r="G426" s="3" t="s">
        <v>124</v>
      </c>
      <c r="H426" s="20" t="s">
        <v>1393</v>
      </c>
      <c r="I426" s="21" t="s">
        <v>36</v>
      </c>
      <c r="J426" s="10" t="s">
        <v>36</v>
      </c>
      <c r="K426" s="27">
        <v>0.13</v>
      </c>
      <c r="L426" s="28" t="s">
        <v>125</v>
      </c>
      <c r="M426" s="21">
        <v>0.13</v>
      </c>
      <c r="N426" s="9" t="s">
        <v>125</v>
      </c>
      <c r="O426" s="52" t="s">
        <v>36</v>
      </c>
      <c r="P426" s="56">
        <v>4354</v>
      </c>
      <c r="R426" s="10" t="s">
        <v>36</v>
      </c>
      <c r="S426" s="10" t="s">
        <v>1841</v>
      </c>
      <c r="T426" s="9" t="s">
        <v>36</v>
      </c>
      <c r="U426" s="22">
        <v>1</v>
      </c>
      <c r="V426" s="22">
        <v>1</v>
      </c>
      <c r="W426" s="22">
        <v>1</v>
      </c>
      <c r="X426" s="22" t="s">
        <v>57</v>
      </c>
      <c r="Y426" s="22" t="s">
        <v>57</v>
      </c>
      <c r="Z426" s="22" t="s">
        <v>32</v>
      </c>
      <c r="AA426" s="51" t="s">
        <v>1863</v>
      </c>
      <c r="AB426" s="51" t="s">
        <v>132</v>
      </c>
      <c r="AC426" s="11" t="s">
        <v>1863</v>
      </c>
      <c r="AD426">
        <v>25</v>
      </c>
    </row>
    <row r="427" spans="1:30" x14ac:dyDescent="0.25">
      <c r="A427" s="52" t="s">
        <v>36</v>
      </c>
      <c r="B427" s="56">
        <v>3952</v>
      </c>
      <c r="C427" s="52"/>
      <c r="D427" t="s">
        <v>91</v>
      </c>
      <c r="E427" t="s">
        <v>135</v>
      </c>
      <c r="F427" t="s">
        <v>91</v>
      </c>
      <c r="G427" s="3" t="s">
        <v>136</v>
      </c>
      <c r="H427" s="20" t="s">
        <v>1394</v>
      </c>
      <c r="I427" s="21" t="s">
        <v>36</v>
      </c>
      <c r="J427" s="10" t="s">
        <v>36</v>
      </c>
      <c r="K427" s="27">
        <v>3</v>
      </c>
      <c r="L427" s="28" t="s">
        <v>137</v>
      </c>
      <c r="M427" s="21" t="s">
        <v>36</v>
      </c>
      <c r="N427" s="9" t="s">
        <v>137</v>
      </c>
      <c r="O427" s="52" t="s">
        <v>36</v>
      </c>
      <c r="P427" s="56">
        <v>3952</v>
      </c>
      <c r="R427" s="10" t="s">
        <v>36</v>
      </c>
      <c r="S427" s="10" t="s">
        <v>57</v>
      </c>
      <c r="T427" s="9" t="s">
        <v>36</v>
      </c>
      <c r="U427" s="22">
        <v>0.5</v>
      </c>
      <c r="V427" s="22">
        <v>0.5</v>
      </c>
      <c r="W427" s="22">
        <v>0.5</v>
      </c>
      <c r="X427" s="22" t="s">
        <v>57</v>
      </c>
      <c r="Y427" s="22" t="s">
        <v>57</v>
      </c>
      <c r="Z427" s="22" t="s">
        <v>74</v>
      </c>
      <c r="AA427" s="51"/>
      <c r="AB427" s="51"/>
      <c r="AC427" s="11" t="s">
        <v>1863</v>
      </c>
      <c r="AD427">
        <v>25</v>
      </c>
    </row>
    <row r="428" spans="1:30" x14ac:dyDescent="0.25">
      <c r="A428" s="52" t="s">
        <v>36</v>
      </c>
      <c r="B428" s="56">
        <v>3953</v>
      </c>
      <c r="C428" s="52"/>
      <c r="D428" t="s">
        <v>91</v>
      </c>
      <c r="E428" t="s">
        <v>138</v>
      </c>
      <c r="F428" t="s">
        <v>91</v>
      </c>
      <c r="G428" s="3" t="s">
        <v>139</v>
      </c>
      <c r="H428" s="20" t="s">
        <v>1395</v>
      </c>
      <c r="I428" s="21" t="s">
        <v>36</v>
      </c>
      <c r="J428" s="10" t="s">
        <v>36</v>
      </c>
      <c r="K428" s="27">
        <v>2</v>
      </c>
      <c r="L428" s="28" t="s">
        <v>137</v>
      </c>
      <c r="M428" s="21" t="s">
        <v>36</v>
      </c>
      <c r="N428" s="9" t="s">
        <v>137</v>
      </c>
      <c r="O428" s="52" t="s">
        <v>36</v>
      </c>
      <c r="P428" s="56">
        <v>3953</v>
      </c>
      <c r="R428" s="10" t="s">
        <v>36</v>
      </c>
      <c r="S428" s="10" t="s">
        <v>57</v>
      </c>
      <c r="T428" s="9" t="s">
        <v>36</v>
      </c>
      <c r="U428" s="22">
        <v>0.5</v>
      </c>
      <c r="V428" s="22">
        <v>0.5</v>
      </c>
      <c r="W428" s="22">
        <v>0.5</v>
      </c>
      <c r="X428" s="22" t="s">
        <v>57</v>
      </c>
      <c r="Y428" s="22" t="s">
        <v>57</v>
      </c>
      <c r="Z428" s="22" t="s">
        <v>74</v>
      </c>
      <c r="AA428" s="51"/>
      <c r="AB428" s="51"/>
      <c r="AC428" s="11" t="s">
        <v>1863</v>
      </c>
      <c r="AD428">
        <v>25</v>
      </c>
    </row>
    <row r="429" spans="1:30" x14ac:dyDescent="0.25">
      <c r="A429" s="52" t="s">
        <v>36</v>
      </c>
      <c r="B429" s="56">
        <v>3954</v>
      </c>
      <c r="C429" s="52"/>
      <c r="D429" t="s">
        <v>91</v>
      </c>
      <c r="E429" t="s">
        <v>140</v>
      </c>
      <c r="F429" t="s">
        <v>91</v>
      </c>
      <c r="G429" s="3" t="s">
        <v>141</v>
      </c>
      <c r="H429" s="20" t="s">
        <v>1396</v>
      </c>
      <c r="I429" s="21" t="s">
        <v>36</v>
      </c>
      <c r="J429" s="10" t="s">
        <v>36</v>
      </c>
      <c r="K429" s="27">
        <v>1.5</v>
      </c>
      <c r="L429" s="28" t="s">
        <v>137</v>
      </c>
      <c r="M429" s="21" t="s">
        <v>36</v>
      </c>
      <c r="N429" s="9" t="s">
        <v>137</v>
      </c>
      <c r="O429" s="52" t="s">
        <v>36</v>
      </c>
      <c r="P429" s="56">
        <v>3954</v>
      </c>
      <c r="R429" s="10" t="s">
        <v>36</v>
      </c>
      <c r="S429" s="10" t="s">
        <v>57</v>
      </c>
      <c r="T429" s="9" t="s">
        <v>36</v>
      </c>
      <c r="U429" s="22">
        <v>0.5</v>
      </c>
      <c r="V429" s="22">
        <v>0.5</v>
      </c>
      <c r="W429" s="22">
        <v>0.5</v>
      </c>
      <c r="X429" s="22" t="s">
        <v>57</v>
      </c>
      <c r="Y429" s="22" t="s">
        <v>57</v>
      </c>
      <c r="Z429" s="22" t="s">
        <v>74</v>
      </c>
      <c r="AA429" s="51"/>
      <c r="AB429" s="51"/>
      <c r="AC429" s="11" t="s">
        <v>1863</v>
      </c>
      <c r="AD429">
        <v>25</v>
      </c>
    </row>
    <row r="430" spans="1:30" x14ac:dyDescent="0.25">
      <c r="A430" s="52" t="s">
        <v>36</v>
      </c>
      <c r="B430" s="56">
        <v>3955</v>
      </c>
      <c r="C430" s="52"/>
      <c r="D430" t="s">
        <v>91</v>
      </c>
      <c r="E430" t="s">
        <v>142</v>
      </c>
      <c r="F430" t="s">
        <v>91</v>
      </c>
      <c r="G430" s="19" t="s">
        <v>143</v>
      </c>
      <c r="H430" s="20" t="s">
        <v>1397</v>
      </c>
      <c r="I430" s="21" t="s">
        <v>36</v>
      </c>
      <c r="J430" s="10" t="s">
        <v>36</v>
      </c>
      <c r="K430" s="27">
        <v>1</v>
      </c>
      <c r="L430" s="28" t="s">
        <v>137</v>
      </c>
      <c r="M430" s="21" t="s">
        <v>36</v>
      </c>
      <c r="N430" s="9" t="s">
        <v>137</v>
      </c>
      <c r="O430" s="52" t="s">
        <v>36</v>
      </c>
      <c r="P430" s="56">
        <v>3955</v>
      </c>
      <c r="R430" s="10" t="s">
        <v>36</v>
      </c>
      <c r="S430" s="10" t="s">
        <v>57</v>
      </c>
      <c r="T430" s="9" t="s">
        <v>36</v>
      </c>
      <c r="U430" s="22">
        <v>0.5</v>
      </c>
      <c r="V430" s="22">
        <v>0.5</v>
      </c>
      <c r="W430" s="22">
        <v>0.5</v>
      </c>
      <c r="X430" s="22" t="s">
        <v>57</v>
      </c>
      <c r="Y430" s="22" t="s">
        <v>57</v>
      </c>
      <c r="Z430" s="22" t="s">
        <v>74</v>
      </c>
      <c r="AA430" s="51"/>
      <c r="AB430" s="51"/>
      <c r="AC430" s="11" t="s">
        <v>1863</v>
      </c>
      <c r="AD430">
        <v>25</v>
      </c>
    </row>
    <row r="431" spans="1:30" x14ac:dyDescent="0.25">
      <c r="A431" s="52" t="s">
        <v>36</v>
      </c>
      <c r="B431" s="56">
        <v>3956</v>
      </c>
      <c r="C431" s="52"/>
      <c r="D431" t="s">
        <v>91</v>
      </c>
      <c r="E431" t="s">
        <v>144</v>
      </c>
      <c r="F431" t="s">
        <v>91</v>
      </c>
      <c r="G431" s="3" t="s">
        <v>145</v>
      </c>
      <c r="H431" s="20" t="s">
        <v>1398</v>
      </c>
      <c r="I431" s="21" t="s">
        <v>36</v>
      </c>
      <c r="J431" s="10" t="s">
        <v>36</v>
      </c>
      <c r="K431" s="27">
        <v>1</v>
      </c>
      <c r="L431" s="28" t="s">
        <v>137</v>
      </c>
      <c r="M431" s="21" t="s">
        <v>36</v>
      </c>
      <c r="N431" s="10" t="s">
        <v>137</v>
      </c>
      <c r="O431" s="52" t="s">
        <v>36</v>
      </c>
      <c r="P431" s="56">
        <v>3956</v>
      </c>
      <c r="R431" s="9" t="s">
        <v>36</v>
      </c>
      <c r="S431" s="9" t="s">
        <v>57</v>
      </c>
      <c r="T431" s="9" t="s">
        <v>36</v>
      </c>
      <c r="U431" s="22">
        <v>0.5</v>
      </c>
      <c r="V431" s="22">
        <v>0.5</v>
      </c>
      <c r="W431" s="22">
        <v>0.5</v>
      </c>
      <c r="X431" s="22" t="s">
        <v>57</v>
      </c>
      <c r="Y431" s="22" t="s">
        <v>57</v>
      </c>
      <c r="Z431" s="22" t="s">
        <v>74</v>
      </c>
      <c r="AA431" s="51"/>
      <c r="AB431" s="51"/>
      <c r="AC431" s="11" t="s">
        <v>1863</v>
      </c>
      <c r="AD431">
        <v>25</v>
      </c>
    </row>
    <row r="432" spans="1:30" x14ac:dyDescent="0.25">
      <c r="A432" s="52" t="s">
        <v>36</v>
      </c>
      <c r="B432" s="56">
        <v>3941</v>
      </c>
      <c r="C432" s="52"/>
      <c r="D432" t="s">
        <v>91</v>
      </c>
      <c r="E432" t="s">
        <v>146</v>
      </c>
      <c r="F432" t="s">
        <v>91</v>
      </c>
      <c r="G432" s="3" t="s">
        <v>147</v>
      </c>
      <c r="H432" s="20" t="s">
        <v>1399</v>
      </c>
      <c r="I432" s="21" t="s">
        <v>36</v>
      </c>
      <c r="J432" s="10" t="s">
        <v>36</v>
      </c>
      <c r="K432" s="27">
        <v>5</v>
      </c>
      <c r="L432" s="28" t="s">
        <v>137</v>
      </c>
      <c r="M432" s="21" t="s">
        <v>36</v>
      </c>
      <c r="N432" s="9" t="s">
        <v>137</v>
      </c>
      <c r="O432" s="52" t="s">
        <v>36</v>
      </c>
      <c r="P432" s="56">
        <v>3941</v>
      </c>
      <c r="R432" s="10" t="s">
        <v>36</v>
      </c>
      <c r="S432" s="10" t="s">
        <v>57</v>
      </c>
      <c r="T432" s="9" t="s">
        <v>36</v>
      </c>
      <c r="U432" s="22">
        <v>0.5</v>
      </c>
      <c r="V432" s="22">
        <v>0.5</v>
      </c>
      <c r="W432" s="22">
        <v>0.5</v>
      </c>
      <c r="X432" s="22" t="s">
        <v>57</v>
      </c>
      <c r="Y432" s="22" t="s">
        <v>57</v>
      </c>
      <c r="Z432" s="22" t="s">
        <v>74</v>
      </c>
      <c r="AA432" s="51"/>
      <c r="AB432" s="51"/>
      <c r="AC432" s="11" t="s">
        <v>1863</v>
      </c>
      <c r="AD432">
        <v>26</v>
      </c>
    </row>
    <row r="433" spans="1:30" x14ac:dyDescent="0.25">
      <c r="A433" s="52" t="s">
        <v>36</v>
      </c>
      <c r="B433" s="56">
        <v>3942</v>
      </c>
      <c r="C433" s="52"/>
      <c r="D433" t="s">
        <v>91</v>
      </c>
      <c r="E433" t="s">
        <v>13</v>
      </c>
      <c r="F433" t="s">
        <v>91</v>
      </c>
      <c r="G433" s="3" t="s">
        <v>148</v>
      </c>
      <c r="H433" s="20" t="s">
        <v>1400</v>
      </c>
      <c r="I433" s="21" t="s">
        <v>36</v>
      </c>
      <c r="J433" s="10" t="s">
        <v>36</v>
      </c>
      <c r="K433" s="27">
        <v>4</v>
      </c>
      <c r="L433" s="28" t="s">
        <v>137</v>
      </c>
      <c r="M433" s="21" t="s">
        <v>36</v>
      </c>
      <c r="N433" s="9" t="s">
        <v>137</v>
      </c>
      <c r="O433" s="52" t="s">
        <v>36</v>
      </c>
      <c r="P433" s="56">
        <v>3942</v>
      </c>
      <c r="R433" s="10" t="s">
        <v>36</v>
      </c>
      <c r="S433" s="10" t="s">
        <v>57</v>
      </c>
      <c r="T433" s="9" t="s">
        <v>36</v>
      </c>
      <c r="U433" s="22">
        <v>0.5</v>
      </c>
      <c r="V433" s="22">
        <v>0.5</v>
      </c>
      <c r="W433" s="22">
        <v>0.5</v>
      </c>
      <c r="X433" s="22" t="s">
        <v>57</v>
      </c>
      <c r="Y433" s="22" t="s">
        <v>57</v>
      </c>
      <c r="Z433" s="22" t="s">
        <v>74</v>
      </c>
      <c r="AA433" s="51"/>
      <c r="AB433" s="51"/>
      <c r="AC433" s="11" t="s">
        <v>1863</v>
      </c>
      <c r="AD433">
        <v>26</v>
      </c>
    </row>
    <row r="434" spans="1:30" x14ac:dyDescent="0.25">
      <c r="A434" s="52" t="s">
        <v>36</v>
      </c>
      <c r="B434" s="52">
        <v>3943</v>
      </c>
      <c r="C434" s="52"/>
      <c r="D434" t="s">
        <v>91</v>
      </c>
      <c r="E434" t="s">
        <v>149</v>
      </c>
      <c r="F434" t="s">
        <v>91</v>
      </c>
      <c r="G434" s="19" t="s">
        <v>150</v>
      </c>
      <c r="H434" s="20" t="s">
        <v>1401</v>
      </c>
      <c r="I434" s="21" t="s">
        <v>36</v>
      </c>
      <c r="J434" s="10" t="s">
        <v>36</v>
      </c>
      <c r="K434" s="21">
        <v>3</v>
      </c>
      <c r="L434" s="9" t="s">
        <v>137</v>
      </c>
      <c r="M434" s="21" t="s">
        <v>36</v>
      </c>
      <c r="N434" s="9" t="s">
        <v>137</v>
      </c>
      <c r="O434" s="52" t="s">
        <v>36</v>
      </c>
      <c r="P434" s="52">
        <v>3943</v>
      </c>
      <c r="R434" s="9" t="s">
        <v>36</v>
      </c>
      <c r="S434" s="9" t="s">
        <v>57</v>
      </c>
      <c r="T434" s="9" t="s">
        <v>36</v>
      </c>
      <c r="U434" s="22">
        <v>0.5</v>
      </c>
      <c r="V434" s="22">
        <v>0.5</v>
      </c>
      <c r="W434" s="22">
        <v>0.5</v>
      </c>
      <c r="X434" s="22" t="s">
        <v>57</v>
      </c>
      <c r="Y434" s="22" t="s">
        <v>57</v>
      </c>
      <c r="Z434" s="22" t="s">
        <v>74</v>
      </c>
      <c r="AA434" s="51"/>
      <c r="AB434" s="51"/>
      <c r="AC434" s="11" t="s">
        <v>1863</v>
      </c>
      <c r="AD434">
        <v>26</v>
      </c>
    </row>
    <row r="435" spans="1:30" x14ac:dyDescent="0.25">
      <c r="A435" s="52" t="s">
        <v>36</v>
      </c>
      <c r="B435" s="52">
        <v>3944</v>
      </c>
      <c r="C435" s="52"/>
      <c r="D435" t="s">
        <v>91</v>
      </c>
      <c r="E435" t="s">
        <v>151</v>
      </c>
      <c r="F435" t="s">
        <v>91</v>
      </c>
      <c r="G435" s="3" t="s">
        <v>152</v>
      </c>
      <c r="H435" s="20" t="s">
        <v>1402</v>
      </c>
      <c r="I435" s="21" t="s">
        <v>36</v>
      </c>
      <c r="J435" s="10" t="s">
        <v>36</v>
      </c>
      <c r="K435" s="9">
        <v>2</v>
      </c>
      <c r="L435" s="9" t="s">
        <v>137</v>
      </c>
      <c r="M435" s="21" t="s">
        <v>36</v>
      </c>
      <c r="N435" s="9" t="s">
        <v>137</v>
      </c>
      <c r="O435" s="52" t="s">
        <v>36</v>
      </c>
      <c r="P435" s="52">
        <v>3944</v>
      </c>
      <c r="R435" s="10" t="s">
        <v>36</v>
      </c>
      <c r="S435" s="10" t="s">
        <v>57</v>
      </c>
      <c r="T435" s="9" t="s">
        <v>36</v>
      </c>
      <c r="U435" s="22">
        <v>0.5</v>
      </c>
      <c r="V435" s="22">
        <v>0.5</v>
      </c>
      <c r="W435" s="22">
        <v>0.5</v>
      </c>
      <c r="X435" s="22" t="s">
        <v>57</v>
      </c>
      <c r="Y435" s="22" t="s">
        <v>57</v>
      </c>
      <c r="Z435" s="22" t="s">
        <v>74</v>
      </c>
      <c r="AA435" s="51"/>
      <c r="AB435" s="51"/>
      <c r="AC435" s="11" t="s">
        <v>1863</v>
      </c>
      <c r="AD435">
        <v>26</v>
      </c>
    </row>
    <row r="436" spans="1:30" x14ac:dyDescent="0.25">
      <c r="A436" s="52" t="s">
        <v>36</v>
      </c>
      <c r="B436" s="52">
        <v>3945</v>
      </c>
      <c r="C436" s="52"/>
      <c r="D436" t="s">
        <v>91</v>
      </c>
      <c r="E436" t="s">
        <v>153</v>
      </c>
      <c r="F436" t="s">
        <v>91</v>
      </c>
      <c r="G436" s="3" t="s">
        <v>154</v>
      </c>
      <c r="H436" s="20" t="s">
        <v>1403</v>
      </c>
      <c r="I436" s="21" t="s">
        <v>36</v>
      </c>
      <c r="J436" s="10" t="s">
        <v>36</v>
      </c>
      <c r="K436" s="9">
        <v>1.5</v>
      </c>
      <c r="L436" s="9" t="s">
        <v>137</v>
      </c>
      <c r="M436" s="21" t="s">
        <v>36</v>
      </c>
      <c r="N436" s="9" t="s">
        <v>137</v>
      </c>
      <c r="O436" s="52" t="s">
        <v>36</v>
      </c>
      <c r="P436" s="52">
        <v>3945</v>
      </c>
      <c r="R436" s="10" t="s">
        <v>36</v>
      </c>
      <c r="S436" s="10" t="s">
        <v>57</v>
      </c>
      <c r="T436" s="9" t="s">
        <v>36</v>
      </c>
      <c r="U436" s="22">
        <v>0.5</v>
      </c>
      <c r="V436" s="22">
        <v>0.5</v>
      </c>
      <c r="W436" s="22">
        <v>0.5</v>
      </c>
      <c r="X436" s="22" t="s">
        <v>57</v>
      </c>
      <c r="Y436" s="22" t="s">
        <v>57</v>
      </c>
      <c r="Z436" s="22" t="s">
        <v>74</v>
      </c>
      <c r="AA436" s="51"/>
      <c r="AB436" s="51"/>
      <c r="AC436" s="11" t="s">
        <v>1863</v>
      </c>
      <c r="AD436">
        <v>26</v>
      </c>
    </row>
    <row r="437" spans="1:30" x14ac:dyDescent="0.25">
      <c r="A437" s="52" t="s">
        <v>36</v>
      </c>
      <c r="B437" s="52">
        <v>3946</v>
      </c>
      <c r="C437" s="52"/>
      <c r="D437" t="s">
        <v>91</v>
      </c>
      <c r="E437" t="s">
        <v>155</v>
      </c>
      <c r="F437" t="s">
        <v>91</v>
      </c>
      <c r="G437" s="3" t="s">
        <v>156</v>
      </c>
      <c r="H437" s="20" t="s">
        <v>1404</v>
      </c>
      <c r="I437" s="21" t="s">
        <v>36</v>
      </c>
      <c r="J437" s="10" t="s">
        <v>36</v>
      </c>
      <c r="K437" s="9">
        <v>1</v>
      </c>
      <c r="L437" s="9" t="s">
        <v>137</v>
      </c>
      <c r="M437" s="21" t="s">
        <v>36</v>
      </c>
      <c r="N437" s="9" t="s">
        <v>137</v>
      </c>
      <c r="O437" s="52" t="s">
        <v>36</v>
      </c>
      <c r="P437" s="52">
        <v>3946</v>
      </c>
      <c r="R437" s="10" t="s">
        <v>36</v>
      </c>
      <c r="S437" s="10" t="s">
        <v>57</v>
      </c>
      <c r="T437" s="9" t="s">
        <v>36</v>
      </c>
      <c r="U437" s="22">
        <v>0.5</v>
      </c>
      <c r="V437" s="22">
        <v>0.5</v>
      </c>
      <c r="W437" s="22">
        <v>0.5</v>
      </c>
      <c r="X437" s="22" t="s">
        <v>57</v>
      </c>
      <c r="Y437" s="22" t="s">
        <v>57</v>
      </c>
      <c r="Z437" s="22" t="s">
        <v>74</v>
      </c>
      <c r="AA437" s="51"/>
      <c r="AB437" s="51"/>
      <c r="AC437" s="11" t="s">
        <v>1863</v>
      </c>
      <c r="AD437">
        <v>26</v>
      </c>
    </row>
    <row r="438" spans="1:30" x14ac:dyDescent="0.25">
      <c r="A438" s="52" t="s">
        <v>36</v>
      </c>
      <c r="B438" s="52">
        <v>4703</v>
      </c>
      <c r="C438" s="52"/>
      <c r="D438" t="s">
        <v>91</v>
      </c>
      <c r="E438" t="s">
        <v>1405</v>
      </c>
      <c r="F438" t="s">
        <v>91</v>
      </c>
      <c r="G438" s="3" t="s">
        <v>1406</v>
      </c>
      <c r="H438" s="20" t="s">
        <v>1407</v>
      </c>
      <c r="I438" s="21" t="s">
        <v>36</v>
      </c>
      <c r="J438" s="10" t="s">
        <v>36</v>
      </c>
      <c r="K438" s="9">
        <v>0.2</v>
      </c>
      <c r="L438" s="9" t="s">
        <v>125</v>
      </c>
      <c r="M438" s="21" t="s">
        <v>36</v>
      </c>
      <c r="N438" s="9" t="s">
        <v>125</v>
      </c>
      <c r="O438" s="52" t="s">
        <v>36</v>
      </c>
      <c r="P438" s="52">
        <v>4703</v>
      </c>
      <c r="R438" s="10" t="s">
        <v>36</v>
      </c>
      <c r="S438" s="10" t="s">
        <v>57</v>
      </c>
      <c r="T438" s="9" t="s">
        <v>36</v>
      </c>
      <c r="U438" s="22">
        <v>1</v>
      </c>
      <c r="V438" s="22">
        <v>1</v>
      </c>
      <c r="W438" s="22">
        <v>1</v>
      </c>
      <c r="X438" s="22" t="s">
        <v>57</v>
      </c>
      <c r="Y438" s="22" t="s">
        <v>57</v>
      </c>
      <c r="Z438" s="22"/>
      <c r="AA438" s="51" t="s">
        <v>1863</v>
      </c>
      <c r="AB438" s="51" t="s">
        <v>132</v>
      </c>
      <c r="AC438" s="11" t="s">
        <v>1863</v>
      </c>
      <c r="AD438">
        <v>26</v>
      </c>
    </row>
    <row r="439" spans="1:30" x14ac:dyDescent="0.25">
      <c r="A439" s="52" t="s">
        <v>36</v>
      </c>
      <c r="B439" s="52">
        <v>3511</v>
      </c>
      <c r="C439" s="52"/>
      <c r="D439" t="s">
        <v>91</v>
      </c>
      <c r="E439" t="s">
        <v>167</v>
      </c>
      <c r="F439" t="s">
        <v>91</v>
      </c>
      <c r="G439" s="3" t="s">
        <v>168</v>
      </c>
      <c r="H439" s="20" t="s">
        <v>1408</v>
      </c>
      <c r="I439" s="21" t="s">
        <v>36</v>
      </c>
      <c r="J439" s="10" t="s">
        <v>36</v>
      </c>
      <c r="K439" s="9">
        <v>1.5</v>
      </c>
      <c r="L439" s="9" t="s">
        <v>137</v>
      </c>
      <c r="M439" s="21" t="s">
        <v>36</v>
      </c>
      <c r="N439" s="9" t="s">
        <v>137</v>
      </c>
      <c r="O439" s="52" t="s">
        <v>36</v>
      </c>
      <c r="P439" s="52">
        <v>3511</v>
      </c>
      <c r="R439" s="10" t="s">
        <v>36</v>
      </c>
      <c r="S439" s="10" t="s">
        <v>57</v>
      </c>
      <c r="T439" s="9" t="s">
        <v>36</v>
      </c>
      <c r="U439" s="22">
        <v>0.5</v>
      </c>
      <c r="V439" s="22">
        <v>0.5</v>
      </c>
      <c r="W439" s="22">
        <v>0.5</v>
      </c>
      <c r="X439" s="22" t="s">
        <v>57</v>
      </c>
      <c r="Y439" s="22" t="s">
        <v>57</v>
      </c>
      <c r="Z439" s="22" t="s">
        <v>74</v>
      </c>
      <c r="AA439" s="51"/>
      <c r="AB439" s="51"/>
      <c r="AC439" s="11" t="s">
        <v>1863</v>
      </c>
      <c r="AD439">
        <v>26</v>
      </c>
    </row>
    <row r="440" spans="1:30" x14ac:dyDescent="0.25">
      <c r="A440" s="52" t="s">
        <v>36</v>
      </c>
      <c r="B440" s="52">
        <v>3759</v>
      </c>
      <c r="C440" s="52"/>
      <c r="D440" t="s">
        <v>91</v>
      </c>
      <c r="E440" t="s">
        <v>169</v>
      </c>
      <c r="F440" t="s">
        <v>91</v>
      </c>
      <c r="G440" s="3" t="s">
        <v>170</v>
      </c>
      <c r="H440" s="20" t="s">
        <v>1409</v>
      </c>
      <c r="I440" s="21" t="s">
        <v>36</v>
      </c>
      <c r="J440" s="10" t="s">
        <v>36</v>
      </c>
      <c r="K440" s="9">
        <v>1.5</v>
      </c>
      <c r="L440" s="9" t="s">
        <v>137</v>
      </c>
      <c r="M440" s="21" t="s">
        <v>36</v>
      </c>
      <c r="N440" s="9" t="s">
        <v>137</v>
      </c>
      <c r="O440" s="52" t="s">
        <v>36</v>
      </c>
      <c r="P440" s="52">
        <v>3759</v>
      </c>
      <c r="R440" s="10" t="s">
        <v>36</v>
      </c>
      <c r="S440" s="10" t="s">
        <v>57</v>
      </c>
      <c r="T440" s="9" t="s">
        <v>36</v>
      </c>
      <c r="U440" s="22">
        <v>0.5</v>
      </c>
      <c r="V440" s="22">
        <v>0.5</v>
      </c>
      <c r="W440" s="22">
        <v>0.5</v>
      </c>
      <c r="X440" s="22" t="s">
        <v>57</v>
      </c>
      <c r="Y440" s="22" t="s">
        <v>57</v>
      </c>
      <c r="Z440" s="22" t="s">
        <v>74</v>
      </c>
      <c r="AA440" s="51"/>
      <c r="AB440" s="51"/>
      <c r="AC440" s="11" t="s">
        <v>1863</v>
      </c>
      <c r="AD440">
        <v>26</v>
      </c>
    </row>
    <row r="441" spans="1:30" x14ac:dyDescent="0.25">
      <c r="A441" s="52" t="s">
        <v>36</v>
      </c>
      <c r="B441" s="52">
        <v>3512</v>
      </c>
      <c r="C441" s="52"/>
      <c r="D441" t="s">
        <v>91</v>
      </c>
      <c r="E441" t="s">
        <v>171</v>
      </c>
      <c r="F441" t="s">
        <v>91</v>
      </c>
      <c r="G441" s="3" t="s">
        <v>172</v>
      </c>
      <c r="H441" s="20" t="s">
        <v>1410</v>
      </c>
      <c r="I441" s="21" t="s">
        <v>36</v>
      </c>
      <c r="J441" s="10" t="s">
        <v>36</v>
      </c>
      <c r="K441" s="9">
        <v>1.25</v>
      </c>
      <c r="L441" s="9" t="s">
        <v>137</v>
      </c>
      <c r="M441" s="21" t="s">
        <v>36</v>
      </c>
      <c r="N441" s="9" t="s">
        <v>137</v>
      </c>
      <c r="O441" s="52" t="s">
        <v>36</v>
      </c>
      <c r="P441" s="52">
        <v>3512</v>
      </c>
      <c r="R441" s="10" t="s">
        <v>36</v>
      </c>
      <c r="S441" s="10" t="s">
        <v>57</v>
      </c>
      <c r="T441" s="9" t="s">
        <v>36</v>
      </c>
      <c r="U441" s="22">
        <v>0.5</v>
      </c>
      <c r="V441" s="22">
        <v>0.5</v>
      </c>
      <c r="W441" s="22">
        <v>0.5</v>
      </c>
      <c r="X441" s="22" t="s">
        <v>57</v>
      </c>
      <c r="Y441" s="22" t="s">
        <v>57</v>
      </c>
      <c r="Z441" s="22" t="s">
        <v>74</v>
      </c>
      <c r="AA441" s="51"/>
      <c r="AB441" s="51"/>
      <c r="AC441" s="11" t="s">
        <v>1863</v>
      </c>
      <c r="AD441">
        <v>26</v>
      </c>
    </row>
    <row r="442" spans="1:30" x14ac:dyDescent="0.25">
      <c r="A442" s="52" t="s">
        <v>36</v>
      </c>
      <c r="B442" s="52">
        <v>4803</v>
      </c>
      <c r="C442" s="52"/>
      <c r="D442" t="s">
        <v>91</v>
      </c>
      <c r="E442" t="s">
        <v>173</v>
      </c>
      <c r="F442" t="s">
        <v>91</v>
      </c>
      <c r="G442" s="3" t="s">
        <v>174</v>
      </c>
      <c r="H442" s="20" t="s">
        <v>1411</v>
      </c>
      <c r="I442" s="21" t="s">
        <v>36</v>
      </c>
      <c r="J442" s="10" t="s">
        <v>36</v>
      </c>
      <c r="K442" s="9">
        <v>2</v>
      </c>
      <c r="L442" s="9" t="s">
        <v>137</v>
      </c>
      <c r="M442" s="21" t="s">
        <v>36</v>
      </c>
      <c r="N442" s="9" t="s">
        <v>137</v>
      </c>
      <c r="O442" s="52" t="s">
        <v>36</v>
      </c>
      <c r="P442" s="52">
        <v>4803</v>
      </c>
      <c r="R442" s="10" t="s">
        <v>36</v>
      </c>
      <c r="S442" s="10" t="s">
        <v>57</v>
      </c>
      <c r="T442" s="9" t="s">
        <v>36</v>
      </c>
      <c r="U442" s="22">
        <v>0.5</v>
      </c>
      <c r="V442" s="22">
        <v>0.5</v>
      </c>
      <c r="W442" s="22">
        <v>0.5</v>
      </c>
      <c r="X442" s="22" t="s">
        <v>57</v>
      </c>
      <c r="Y442" s="22" t="s">
        <v>57</v>
      </c>
      <c r="Z442" s="22" t="s">
        <v>74</v>
      </c>
      <c r="AA442" s="51"/>
      <c r="AB442" s="51"/>
      <c r="AC442" s="11" t="s">
        <v>1863</v>
      </c>
      <c r="AD442">
        <v>27</v>
      </c>
    </row>
    <row r="443" spans="1:30" x14ac:dyDescent="0.25">
      <c r="A443" s="52" t="s">
        <v>36</v>
      </c>
      <c r="B443" s="52">
        <v>4804</v>
      </c>
      <c r="C443" s="52"/>
      <c r="D443" t="s">
        <v>91</v>
      </c>
      <c r="E443" t="s">
        <v>175</v>
      </c>
      <c r="F443" t="s">
        <v>91</v>
      </c>
      <c r="G443" s="3" t="s">
        <v>176</v>
      </c>
      <c r="H443" s="20" t="s">
        <v>1412</v>
      </c>
      <c r="I443" s="21" t="s">
        <v>36</v>
      </c>
      <c r="J443" s="10" t="s">
        <v>36</v>
      </c>
      <c r="K443" s="9">
        <v>3</v>
      </c>
      <c r="L443" s="9" t="s">
        <v>137</v>
      </c>
      <c r="M443" s="21" t="s">
        <v>36</v>
      </c>
      <c r="N443" s="9" t="s">
        <v>137</v>
      </c>
      <c r="O443" s="52" t="s">
        <v>36</v>
      </c>
      <c r="P443" s="52">
        <v>4804</v>
      </c>
      <c r="R443" s="10" t="s">
        <v>36</v>
      </c>
      <c r="S443" s="10" t="s">
        <v>57</v>
      </c>
      <c r="T443" s="9" t="s">
        <v>36</v>
      </c>
      <c r="U443" s="22">
        <v>0.5</v>
      </c>
      <c r="V443" s="22">
        <v>0.5</v>
      </c>
      <c r="W443" s="22">
        <v>0.5</v>
      </c>
      <c r="X443" s="22" t="s">
        <v>57</v>
      </c>
      <c r="Y443" s="22" t="s">
        <v>57</v>
      </c>
      <c r="Z443" s="22" t="s">
        <v>74</v>
      </c>
      <c r="AA443" s="51"/>
      <c r="AB443" s="51"/>
      <c r="AC443" s="11" t="s">
        <v>1863</v>
      </c>
      <c r="AD443">
        <v>27</v>
      </c>
    </row>
    <row r="444" spans="1:30" x14ac:dyDescent="0.25">
      <c r="A444" s="52" t="s">
        <v>36</v>
      </c>
      <c r="B444" s="52">
        <v>4805</v>
      </c>
      <c r="C444" s="52"/>
      <c r="D444" t="s">
        <v>91</v>
      </c>
      <c r="E444" t="s">
        <v>177</v>
      </c>
      <c r="F444" t="s">
        <v>91</v>
      </c>
      <c r="G444" s="3" t="s">
        <v>178</v>
      </c>
      <c r="H444" s="20" t="s">
        <v>1413</v>
      </c>
      <c r="I444" s="21" t="s">
        <v>36</v>
      </c>
      <c r="J444" s="10" t="s">
        <v>36</v>
      </c>
      <c r="K444" s="9">
        <v>2</v>
      </c>
      <c r="L444" s="9" t="s">
        <v>137</v>
      </c>
      <c r="M444" s="21" t="s">
        <v>36</v>
      </c>
      <c r="N444" s="9" t="s">
        <v>137</v>
      </c>
      <c r="O444" s="52" t="s">
        <v>36</v>
      </c>
      <c r="P444" s="52">
        <v>4805</v>
      </c>
      <c r="R444" s="10" t="s">
        <v>36</v>
      </c>
      <c r="S444" s="10" t="s">
        <v>57</v>
      </c>
      <c r="T444" s="9" t="s">
        <v>36</v>
      </c>
      <c r="U444" s="22">
        <v>0.5</v>
      </c>
      <c r="V444" s="22">
        <v>0.5</v>
      </c>
      <c r="W444" s="22">
        <v>0.5</v>
      </c>
      <c r="X444" s="22" t="s">
        <v>57</v>
      </c>
      <c r="Y444" s="22" t="s">
        <v>57</v>
      </c>
      <c r="Z444" s="22" t="s">
        <v>74</v>
      </c>
      <c r="AA444" s="51"/>
      <c r="AB444" s="51"/>
      <c r="AC444" s="11" t="s">
        <v>1863</v>
      </c>
      <c r="AD444">
        <v>27</v>
      </c>
    </row>
    <row r="445" spans="1:30" x14ac:dyDescent="0.25">
      <c r="A445" s="52" t="s">
        <v>36</v>
      </c>
      <c r="B445" s="52">
        <v>4806</v>
      </c>
      <c r="C445" s="52"/>
      <c r="D445" t="s">
        <v>91</v>
      </c>
      <c r="E445" t="s">
        <v>179</v>
      </c>
      <c r="F445" t="s">
        <v>91</v>
      </c>
      <c r="G445" s="3" t="s">
        <v>180</v>
      </c>
      <c r="H445" s="20" t="s">
        <v>1414</v>
      </c>
      <c r="I445" s="21" t="s">
        <v>36</v>
      </c>
      <c r="J445" s="10" t="s">
        <v>36</v>
      </c>
      <c r="K445" s="9">
        <v>3</v>
      </c>
      <c r="L445" s="9" t="s">
        <v>137</v>
      </c>
      <c r="M445" s="21" t="s">
        <v>36</v>
      </c>
      <c r="N445" s="9" t="s">
        <v>137</v>
      </c>
      <c r="O445" s="52" t="s">
        <v>36</v>
      </c>
      <c r="P445" s="52">
        <v>4806</v>
      </c>
      <c r="R445" s="10" t="s">
        <v>36</v>
      </c>
      <c r="S445" s="10" t="s">
        <v>57</v>
      </c>
      <c r="T445" s="9" t="s">
        <v>36</v>
      </c>
      <c r="U445" s="22">
        <v>0.5</v>
      </c>
      <c r="V445" s="22">
        <v>0.5</v>
      </c>
      <c r="W445" s="22">
        <v>0.5</v>
      </c>
      <c r="X445" s="22" t="s">
        <v>57</v>
      </c>
      <c r="Y445" s="22" t="s">
        <v>57</v>
      </c>
      <c r="Z445" s="22" t="s">
        <v>74</v>
      </c>
      <c r="AA445" s="51"/>
      <c r="AB445" s="51"/>
      <c r="AC445" s="11" t="s">
        <v>1863</v>
      </c>
      <c r="AD445">
        <v>27</v>
      </c>
    </row>
    <row r="446" spans="1:30" x14ac:dyDescent="0.25">
      <c r="A446" s="52" t="s">
        <v>36</v>
      </c>
      <c r="B446" s="52">
        <v>4807</v>
      </c>
      <c r="C446" s="52"/>
      <c r="D446" t="s">
        <v>91</v>
      </c>
      <c r="E446" t="s">
        <v>181</v>
      </c>
      <c r="F446" t="s">
        <v>91</v>
      </c>
      <c r="G446" s="3" t="s">
        <v>182</v>
      </c>
      <c r="H446" s="20" t="s">
        <v>1415</v>
      </c>
      <c r="I446" s="21" t="s">
        <v>36</v>
      </c>
      <c r="J446" s="10" t="s">
        <v>36</v>
      </c>
      <c r="K446" s="9">
        <v>1.5</v>
      </c>
      <c r="L446" s="9" t="s">
        <v>137</v>
      </c>
      <c r="M446" s="21" t="s">
        <v>36</v>
      </c>
      <c r="N446" s="9" t="s">
        <v>137</v>
      </c>
      <c r="O446" s="52" t="s">
        <v>36</v>
      </c>
      <c r="P446" s="52">
        <v>4807</v>
      </c>
      <c r="R446" s="10" t="s">
        <v>36</v>
      </c>
      <c r="S446" s="10" t="s">
        <v>57</v>
      </c>
      <c r="T446" s="9" t="s">
        <v>36</v>
      </c>
      <c r="U446" s="22">
        <v>0.5</v>
      </c>
      <c r="V446" s="22">
        <v>0.5</v>
      </c>
      <c r="W446" s="22">
        <v>0.5</v>
      </c>
      <c r="X446" s="22" t="s">
        <v>57</v>
      </c>
      <c r="Y446" s="22" t="s">
        <v>57</v>
      </c>
      <c r="Z446" s="22" t="s">
        <v>74</v>
      </c>
      <c r="AA446" s="51"/>
      <c r="AB446" s="51"/>
      <c r="AC446" s="11" t="s">
        <v>1863</v>
      </c>
      <c r="AD446">
        <v>27</v>
      </c>
    </row>
    <row r="447" spans="1:30" x14ac:dyDescent="0.25">
      <c r="A447" s="52" t="s">
        <v>36</v>
      </c>
      <c r="B447" s="52">
        <v>4808</v>
      </c>
      <c r="C447" s="52"/>
      <c r="D447" t="s">
        <v>91</v>
      </c>
      <c r="E447" t="s">
        <v>183</v>
      </c>
      <c r="F447" t="s">
        <v>91</v>
      </c>
      <c r="G447" s="3" t="s">
        <v>184</v>
      </c>
      <c r="H447" s="20" t="s">
        <v>1416</v>
      </c>
      <c r="I447" s="21" t="s">
        <v>36</v>
      </c>
      <c r="J447" s="10" t="s">
        <v>36</v>
      </c>
      <c r="K447" s="9">
        <v>2.5</v>
      </c>
      <c r="L447" s="9" t="s">
        <v>137</v>
      </c>
      <c r="M447" s="21" t="s">
        <v>36</v>
      </c>
      <c r="N447" s="9" t="s">
        <v>137</v>
      </c>
      <c r="O447" s="52" t="s">
        <v>36</v>
      </c>
      <c r="P447" s="52">
        <v>4808</v>
      </c>
      <c r="R447" s="10" t="s">
        <v>36</v>
      </c>
      <c r="S447" s="10" t="s">
        <v>57</v>
      </c>
      <c r="T447" s="9" t="s">
        <v>36</v>
      </c>
      <c r="U447" s="22">
        <v>0.5</v>
      </c>
      <c r="V447" s="22">
        <v>0.5</v>
      </c>
      <c r="W447" s="22">
        <v>0.5</v>
      </c>
      <c r="X447" s="22" t="s">
        <v>57</v>
      </c>
      <c r="Y447" s="22" t="s">
        <v>57</v>
      </c>
      <c r="Z447" s="22" t="s">
        <v>74</v>
      </c>
      <c r="AA447" s="51"/>
      <c r="AB447" s="51"/>
      <c r="AC447" s="11" t="s">
        <v>1863</v>
      </c>
      <c r="AD447">
        <v>27</v>
      </c>
    </row>
    <row r="448" spans="1:30" x14ac:dyDescent="0.25">
      <c r="A448" s="52" t="s">
        <v>36</v>
      </c>
      <c r="B448" s="52">
        <v>4809</v>
      </c>
      <c r="C448" s="52"/>
      <c r="D448" t="s">
        <v>91</v>
      </c>
      <c r="E448" t="s">
        <v>197</v>
      </c>
      <c r="F448" t="s">
        <v>91</v>
      </c>
      <c r="G448" s="3" t="s">
        <v>198</v>
      </c>
      <c r="H448" s="20" t="s">
        <v>1417</v>
      </c>
      <c r="I448" s="21" t="s">
        <v>36</v>
      </c>
      <c r="J448" s="10" t="s">
        <v>36</v>
      </c>
      <c r="K448" s="9">
        <v>3.5</v>
      </c>
      <c r="L448" s="9" t="s">
        <v>137</v>
      </c>
      <c r="M448" s="21" t="s">
        <v>36</v>
      </c>
      <c r="N448" s="9" t="s">
        <v>137</v>
      </c>
      <c r="O448" s="52" t="s">
        <v>36</v>
      </c>
      <c r="P448" s="52">
        <v>4809</v>
      </c>
      <c r="R448" s="10" t="s">
        <v>36</v>
      </c>
      <c r="S448" s="10" t="s">
        <v>57</v>
      </c>
      <c r="T448" s="9" t="s">
        <v>36</v>
      </c>
      <c r="U448" s="22">
        <v>0.5</v>
      </c>
      <c r="V448" s="22">
        <v>0.5</v>
      </c>
      <c r="W448" s="22">
        <v>0.5</v>
      </c>
      <c r="X448" s="22" t="s">
        <v>57</v>
      </c>
      <c r="Y448" s="22" t="s">
        <v>57</v>
      </c>
      <c r="Z448" s="22" t="s">
        <v>74</v>
      </c>
      <c r="AA448" s="51"/>
      <c r="AB448" s="51"/>
      <c r="AC448" s="11" t="s">
        <v>1863</v>
      </c>
      <c r="AD448">
        <v>27</v>
      </c>
    </row>
    <row r="449" spans="1:30" x14ac:dyDescent="0.25">
      <c r="A449" s="52" t="s">
        <v>36</v>
      </c>
      <c r="B449" s="52">
        <v>4810</v>
      </c>
      <c r="C449" s="52"/>
      <c r="D449" t="s">
        <v>91</v>
      </c>
      <c r="E449" t="s">
        <v>199</v>
      </c>
      <c r="F449" t="s">
        <v>91</v>
      </c>
      <c r="G449" s="3" t="s">
        <v>200</v>
      </c>
      <c r="H449" s="20" t="s">
        <v>1418</v>
      </c>
      <c r="I449" s="21" t="s">
        <v>36</v>
      </c>
      <c r="J449" s="10" t="s">
        <v>36</v>
      </c>
      <c r="K449" s="9">
        <v>4</v>
      </c>
      <c r="L449" s="9" t="s">
        <v>137</v>
      </c>
      <c r="M449" s="21" t="s">
        <v>36</v>
      </c>
      <c r="N449" s="9" t="s">
        <v>137</v>
      </c>
      <c r="O449" s="52" t="s">
        <v>36</v>
      </c>
      <c r="P449" s="52">
        <v>4810</v>
      </c>
      <c r="R449" s="10" t="s">
        <v>36</v>
      </c>
      <c r="S449" s="10" t="s">
        <v>57</v>
      </c>
      <c r="T449" s="9" t="s">
        <v>36</v>
      </c>
      <c r="U449" s="22">
        <v>0.5</v>
      </c>
      <c r="V449" s="22">
        <v>0.5</v>
      </c>
      <c r="W449" s="22">
        <v>0.5</v>
      </c>
      <c r="X449" s="22" t="s">
        <v>57</v>
      </c>
      <c r="Y449" s="22" t="s">
        <v>57</v>
      </c>
      <c r="Z449" s="22" t="s">
        <v>74</v>
      </c>
      <c r="AA449" s="51"/>
      <c r="AB449" s="51"/>
      <c r="AC449" s="11" t="s">
        <v>1863</v>
      </c>
      <c r="AD449">
        <v>27</v>
      </c>
    </row>
    <row r="450" spans="1:30" x14ac:dyDescent="0.25">
      <c r="A450" s="52" t="s">
        <v>36</v>
      </c>
      <c r="B450" s="52">
        <v>4811</v>
      </c>
      <c r="C450" s="52"/>
      <c r="D450" t="s">
        <v>91</v>
      </c>
      <c r="E450" t="s">
        <v>201</v>
      </c>
      <c r="F450" t="s">
        <v>91</v>
      </c>
      <c r="G450" s="3" t="s">
        <v>202</v>
      </c>
      <c r="H450" s="20" t="s">
        <v>1419</v>
      </c>
      <c r="I450" s="21" t="s">
        <v>36</v>
      </c>
      <c r="J450" s="10" t="s">
        <v>36</v>
      </c>
      <c r="K450" s="9">
        <v>3</v>
      </c>
      <c r="L450" s="9" t="s">
        <v>137</v>
      </c>
      <c r="M450" s="21" t="s">
        <v>36</v>
      </c>
      <c r="N450" s="9" t="s">
        <v>137</v>
      </c>
      <c r="O450" s="52" t="s">
        <v>36</v>
      </c>
      <c r="P450" s="52">
        <v>4811</v>
      </c>
      <c r="R450" s="10" t="s">
        <v>36</v>
      </c>
      <c r="S450" s="10" t="s">
        <v>57</v>
      </c>
      <c r="T450" s="9" t="s">
        <v>36</v>
      </c>
      <c r="U450" s="22">
        <v>0.5</v>
      </c>
      <c r="V450" s="22">
        <v>0.5</v>
      </c>
      <c r="W450" s="22">
        <v>0.5</v>
      </c>
      <c r="X450" s="22" t="s">
        <v>57</v>
      </c>
      <c r="Y450" s="22" t="s">
        <v>57</v>
      </c>
      <c r="Z450" s="22" t="s">
        <v>74</v>
      </c>
      <c r="AA450" s="51"/>
      <c r="AB450" s="51"/>
      <c r="AC450" s="11" t="s">
        <v>1863</v>
      </c>
      <c r="AD450">
        <v>27</v>
      </c>
    </row>
    <row r="451" spans="1:30" x14ac:dyDescent="0.25">
      <c r="A451" s="52" t="s">
        <v>36</v>
      </c>
      <c r="B451" s="52">
        <v>4948</v>
      </c>
      <c r="C451" s="52"/>
      <c r="D451" t="s">
        <v>91</v>
      </c>
      <c r="E451" t="s">
        <v>788</v>
      </c>
      <c r="F451" t="s">
        <v>1241</v>
      </c>
      <c r="G451" s="3" t="s">
        <v>789</v>
      </c>
      <c r="H451" s="20" t="s">
        <v>1420</v>
      </c>
      <c r="I451" s="21" t="s">
        <v>36</v>
      </c>
      <c r="J451" s="10" t="s">
        <v>36</v>
      </c>
      <c r="K451" s="21">
        <v>0.04</v>
      </c>
      <c r="L451" s="9" t="s">
        <v>1829</v>
      </c>
      <c r="M451" s="21" t="s">
        <v>36</v>
      </c>
      <c r="N451" s="9" t="s">
        <v>1829</v>
      </c>
      <c r="O451" s="52" t="s">
        <v>36</v>
      </c>
      <c r="P451" s="52">
        <v>4948</v>
      </c>
      <c r="R451" s="10" t="s">
        <v>36</v>
      </c>
      <c r="S451" s="10" t="s">
        <v>1841</v>
      </c>
      <c r="T451" s="9" t="s">
        <v>36</v>
      </c>
      <c r="U451" s="22">
        <v>1</v>
      </c>
      <c r="V451" s="22">
        <v>1</v>
      </c>
      <c r="W451" s="22">
        <v>1</v>
      </c>
      <c r="X451" s="22" t="s">
        <v>57</v>
      </c>
      <c r="Y451" s="22" t="s">
        <v>32</v>
      </c>
      <c r="Z451" s="22" t="s">
        <v>32</v>
      </c>
      <c r="AA451" s="51" t="s">
        <v>1863</v>
      </c>
      <c r="AB451" s="51" t="s">
        <v>29</v>
      </c>
      <c r="AC451" s="11" t="s">
        <v>1863</v>
      </c>
      <c r="AD451">
        <v>28</v>
      </c>
    </row>
    <row r="452" spans="1:30" x14ac:dyDescent="0.25">
      <c r="A452" s="52" t="s">
        <v>36</v>
      </c>
      <c r="B452" s="52">
        <v>4280</v>
      </c>
      <c r="C452" s="52"/>
      <c r="D452" t="s">
        <v>91</v>
      </c>
      <c r="E452" t="s">
        <v>204</v>
      </c>
      <c r="F452" t="s">
        <v>91</v>
      </c>
      <c r="G452" s="3" t="s">
        <v>205</v>
      </c>
      <c r="H452" s="20" t="s">
        <v>1421</v>
      </c>
      <c r="I452" s="21" t="s">
        <v>36</v>
      </c>
      <c r="J452" s="10" t="s">
        <v>36</v>
      </c>
      <c r="K452" s="9">
        <v>15</v>
      </c>
      <c r="L452" s="9" t="s">
        <v>73</v>
      </c>
      <c r="M452" s="21">
        <v>10</v>
      </c>
      <c r="N452" s="9" t="s">
        <v>73</v>
      </c>
      <c r="O452" s="52" t="s">
        <v>36</v>
      </c>
      <c r="P452" s="52">
        <v>4280</v>
      </c>
      <c r="R452" s="10" t="s">
        <v>36</v>
      </c>
      <c r="S452" s="10" t="s">
        <v>1841</v>
      </c>
      <c r="T452" s="9" t="s">
        <v>36</v>
      </c>
      <c r="U452" s="22">
        <v>1</v>
      </c>
      <c r="V452" s="22">
        <v>1</v>
      </c>
      <c r="W452" s="22">
        <v>1</v>
      </c>
      <c r="X452" s="22" t="s">
        <v>57</v>
      </c>
      <c r="Y452" s="22" t="s">
        <v>57</v>
      </c>
      <c r="Z452" s="22" t="s">
        <v>74</v>
      </c>
      <c r="AA452" s="51"/>
      <c r="AB452" s="51"/>
      <c r="AC452" s="11" t="s">
        <v>1863</v>
      </c>
      <c r="AD452">
        <v>29</v>
      </c>
    </row>
    <row r="453" spans="1:30" x14ac:dyDescent="0.25">
      <c r="A453" s="52" t="s">
        <v>36</v>
      </c>
      <c r="B453" s="52">
        <v>4281</v>
      </c>
      <c r="C453" s="52"/>
      <c r="D453" t="s">
        <v>91</v>
      </c>
      <c r="E453" t="s">
        <v>206</v>
      </c>
      <c r="F453" t="s">
        <v>91</v>
      </c>
      <c r="G453" s="3" t="s">
        <v>207</v>
      </c>
      <c r="H453" s="20" t="s">
        <v>1422</v>
      </c>
      <c r="I453" s="21" t="s">
        <v>36</v>
      </c>
      <c r="J453" s="10" t="s">
        <v>36</v>
      </c>
      <c r="K453" s="9">
        <v>25</v>
      </c>
      <c r="L453" s="9" t="s">
        <v>73</v>
      </c>
      <c r="M453" s="21">
        <v>20</v>
      </c>
      <c r="N453" s="9" t="s">
        <v>73</v>
      </c>
      <c r="O453" s="52" t="s">
        <v>36</v>
      </c>
      <c r="P453" s="52">
        <v>4281</v>
      </c>
      <c r="R453" s="10" t="s">
        <v>36</v>
      </c>
      <c r="S453" s="10" t="s">
        <v>1841</v>
      </c>
      <c r="T453" s="9" t="s">
        <v>36</v>
      </c>
      <c r="U453" s="22">
        <v>1</v>
      </c>
      <c r="V453" s="22">
        <v>1</v>
      </c>
      <c r="W453" s="22">
        <v>1</v>
      </c>
      <c r="X453" s="22" t="s">
        <v>57</v>
      </c>
      <c r="Y453" s="22" t="s">
        <v>57</v>
      </c>
      <c r="Z453" s="22" t="s">
        <v>74</v>
      </c>
      <c r="AA453" s="51"/>
      <c r="AB453" s="51"/>
      <c r="AC453" s="11" t="s">
        <v>1863</v>
      </c>
      <c r="AD453">
        <v>29</v>
      </c>
    </row>
    <row r="454" spans="1:30" x14ac:dyDescent="0.25">
      <c r="A454" s="52" t="s">
        <v>36</v>
      </c>
      <c r="B454" s="52">
        <v>4282</v>
      </c>
      <c r="C454" s="52"/>
      <c r="D454" t="s">
        <v>91</v>
      </c>
      <c r="E454" t="s">
        <v>208</v>
      </c>
      <c r="F454" t="s">
        <v>91</v>
      </c>
      <c r="G454" s="3" t="s">
        <v>209</v>
      </c>
      <c r="H454" s="20" t="s">
        <v>1423</v>
      </c>
      <c r="I454" s="21" t="s">
        <v>36</v>
      </c>
      <c r="J454" s="10" t="s">
        <v>36</v>
      </c>
      <c r="K454" s="9">
        <v>50</v>
      </c>
      <c r="L454" s="9" t="s">
        <v>73</v>
      </c>
      <c r="M454" s="21">
        <v>50</v>
      </c>
      <c r="N454" s="9" t="s">
        <v>73</v>
      </c>
      <c r="O454" s="52" t="s">
        <v>36</v>
      </c>
      <c r="P454" s="52">
        <v>4282</v>
      </c>
      <c r="R454" s="10" t="s">
        <v>36</v>
      </c>
      <c r="S454" s="10" t="s">
        <v>1841</v>
      </c>
      <c r="T454" s="9" t="s">
        <v>36</v>
      </c>
      <c r="U454" s="22">
        <v>1</v>
      </c>
      <c r="V454" s="22">
        <v>1</v>
      </c>
      <c r="W454" s="22">
        <v>1</v>
      </c>
      <c r="X454" s="22" t="s">
        <v>57</v>
      </c>
      <c r="Y454" s="22" t="s">
        <v>57</v>
      </c>
      <c r="Z454" s="22" t="s">
        <v>74</v>
      </c>
      <c r="AA454" s="51"/>
      <c r="AB454" s="51"/>
      <c r="AC454" s="11" t="s">
        <v>1863</v>
      </c>
      <c r="AD454">
        <v>29</v>
      </c>
    </row>
    <row r="455" spans="1:30" x14ac:dyDescent="0.25">
      <c r="A455" s="52" t="s">
        <v>36</v>
      </c>
      <c r="B455" s="52">
        <v>4283</v>
      </c>
      <c r="C455" s="52"/>
      <c r="D455" t="s">
        <v>91</v>
      </c>
      <c r="E455" t="s">
        <v>210</v>
      </c>
      <c r="F455" t="s">
        <v>91</v>
      </c>
      <c r="G455" s="3" t="s">
        <v>211</v>
      </c>
      <c r="H455" s="20" t="s">
        <v>1424</v>
      </c>
      <c r="I455" s="21" t="s">
        <v>36</v>
      </c>
      <c r="J455" s="10" t="s">
        <v>36</v>
      </c>
      <c r="K455" s="9">
        <v>120</v>
      </c>
      <c r="L455" s="9" t="s">
        <v>73</v>
      </c>
      <c r="M455" s="21">
        <v>100</v>
      </c>
      <c r="N455" s="9" t="s">
        <v>73</v>
      </c>
      <c r="O455" s="52" t="s">
        <v>36</v>
      </c>
      <c r="P455" s="52">
        <v>4283</v>
      </c>
      <c r="R455" s="10" t="s">
        <v>36</v>
      </c>
      <c r="S455" s="10" t="s">
        <v>1841</v>
      </c>
      <c r="T455" s="9" t="s">
        <v>36</v>
      </c>
      <c r="U455" s="22">
        <v>1</v>
      </c>
      <c r="V455" s="22">
        <v>1</v>
      </c>
      <c r="W455" s="22">
        <v>1</v>
      </c>
      <c r="X455" s="22" t="s">
        <v>57</v>
      </c>
      <c r="Y455" s="22" t="s">
        <v>57</v>
      </c>
      <c r="Z455" s="22" t="s">
        <v>74</v>
      </c>
      <c r="AA455" s="51"/>
      <c r="AB455" s="51"/>
      <c r="AC455" s="11" t="s">
        <v>1863</v>
      </c>
      <c r="AD455">
        <v>29</v>
      </c>
    </row>
    <row r="456" spans="1:30" x14ac:dyDescent="0.25">
      <c r="A456" s="52" t="s">
        <v>36</v>
      </c>
      <c r="B456" s="52">
        <v>4280</v>
      </c>
      <c r="C456" s="52"/>
      <c r="D456" t="s">
        <v>91</v>
      </c>
      <c r="E456" t="s">
        <v>791</v>
      </c>
      <c r="F456" t="s">
        <v>1241</v>
      </c>
      <c r="G456" s="3" t="s">
        <v>205</v>
      </c>
      <c r="H456" s="20" t="s">
        <v>1425</v>
      </c>
      <c r="I456" s="21" t="s">
        <v>36</v>
      </c>
      <c r="J456" s="10" t="s">
        <v>36</v>
      </c>
      <c r="K456" s="9">
        <v>10</v>
      </c>
      <c r="L456" s="9" t="s">
        <v>73</v>
      </c>
      <c r="M456" s="21">
        <v>10</v>
      </c>
      <c r="N456" s="9" t="s">
        <v>73</v>
      </c>
      <c r="O456" s="52" t="s">
        <v>36</v>
      </c>
      <c r="P456" s="52">
        <v>4280</v>
      </c>
      <c r="R456" s="10" t="s">
        <v>36</v>
      </c>
      <c r="S456" s="10" t="s">
        <v>1841</v>
      </c>
      <c r="T456" s="9" t="s">
        <v>36</v>
      </c>
      <c r="U456" s="22">
        <v>1</v>
      </c>
      <c r="V456" s="22">
        <v>1</v>
      </c>
      <c r="W456" s="22">
        <v>1</v>
      </c>
      <c r="X456" s="22" t="s">
        <v>57</v>
      </c>
      <c r="Y456" s="22" t="s">
        <v>57</v>
      </c>
      <c r="Z456" s="22" t="s">
        <v>74</v>
      </c>
      <c r="AA456" s="51"/>
      <c r="AB456" s="51"/>
      <c r="AC456" s="11" t="s">
        <v>1863</v>
      </c>
      <c r="AD456">
        <v>29</v>
      </c>
    </row>
    <row r="457" spans="1:30" x14ac:dyDescent="0.25">
      <c r="A457" s="52" t="s">
        <v>36</v>
      </c>
      <c r="B457" s="52">
        <v>4281</v>
      </c>
      <c r="C457" s="52"/>
      <c r="D457" t="s">
        <v>91</v>
      </c>
      <c r="E457" t="s">
        <v>793</v>
      </c>
      <c r="F457" t="s">
        <v>1241</v>
      </c>
      <c r="G457" s="3" t="s">
        <v>207</v>
      </c>
      <c r="H457" s="20" t="s">
        <v>1426</v>
      </c>
      <c r="I457" s="21" t="s">
        <v>36</v>
      </c>
      <c r="J457" s="10" t="s">
        <v>36</v>
      </c>
      <c r="K457" s="9">
        <v>20</v>
      </c>
      <c r="L457" s="9" t="s">
        <v>73</v>
      </c>
      <c r="M457" s="21">
        <v>20</v>
      </c>
      <c r="N457" s="9" t="s">
        <v>73</v>
      </c>
      <c r="O457" s="52" t="s">
        <v>36</v>
      </c>
      <c r="P457" s="52">
        <v>4281</v>
      </c>
      <c r="R457" s="10" t="s">
        <v>36</v>
      </c>
      <c r="S457" s="10" t="s">
        <v>1841</v>
      </c>
      <c r="T457" s="9" t="s">
        <v>36</v>
      </c>
      <c r="U457" s="22">
        <v>1</v>
      </c>
      <c r="V457" s="22">
        <v>1</v>
      </c>
      <c r="W457" s="22">
        <v>1</v>
      </c>
      <c r="X457" s="22" t="s">
        <v>57</v>
      </c>
      <c r="Y457" s="22" t="s">
        <v>57</v>
      </c>
      <c r="Z457" s="22" t="s">
        <v>74</v>
      </c>
      <c r="AA457" s="51"/>
      <c r="AB457" s="51"/>
      <c r="AC457" s="11" t="s">
        <v>1863</v>
      </c>
      <c r="AD457">
        <v>29</v>
      </c>
    </row>
    <row r="458" spans="1:30" x14ac:dyDescent="0.25">
      <c r="A458" s="52" t="s">
        <v>36</v>
      </c>
      <c r="B458" s="52">
        <v>4282</v>
      </c>
      <c r="C458" s="52"/>
      <c r="D458" t="s">
        <v>91</v>
      </c>
      <c r="E458" t="s">
        <v>795</v>
      </c>
      <c r="F458" t="s">
        <v>1241</v>
      </c>
      <c r="G458" s="3" t="s">
        <v>209</v>
      </c>
      <c r="H458" s="20" t="s">
        <v>1427</v>
      </c>
      <c r="I458" s="21" t="s">
        <v>36</v>
      </c>
      <c r="J458" s="10" t="s">
        <v>36</v>
      </c>
      <c r="K458" s="9">
        <v>50</v>
      </c>
      <c r="L458" s="9" t="s">
        <v>73</v>
      </c>
      <c r="M458" s="21">
        <v>50</v>
      </c>
      <c r="N458" s="9" t="s">
        <v>73</v>
      </c>
      <c r="O458" s="52" t="s">
        <v>36</v>
      </c>
      <c r="P458" s="52">
        <v>4282</v>
      </c>
      <c r="R458" s="10" t="s">
        <v>36</v>
      </c>
      <c r="S458" s="10" t="s">
        <v>1841</v>
      </c>
      <c r="T458" s="9" t="s">
        <v>36</v>
      </c>
      <c r="U458" s="22">
        <v>1</v>
      </c>
      <c r="V458" s="22">
        <v>1</v>
      </c>
      <c r="W458" s="22">
        <v>1</v>
      </c>
      <c r="X458" s="22" t="s">
        <v>57</v>
      </c>
      <c r="Y458" s="22" t="s">
        <v>57</v>
      </c>
      <c r="Z458" s="22" t="s">
        <v>74</v>
      </c>
      <c r="AA458" s="51"/>
      <c r="AB458" s="51"/>
      <c r="AC458" s="11" t="s">
        <v>1863</v>
      </c>
      <c r="AD458">
        <v>29</v>
      </c>
    </row>
    <row r="459" spans="1:30" x14ac:dyDescent="0.25">
      <c r="A459" s="52" t="s">
        <v>36</v>
      </c>
      <c r="B459" s="52">
        <v>4283</v>
      </c>
      <c r="C459" s="52"/>
      <c r="D459" t="s">
        <v>91</v>
      </c>
      <c r="E459" t="s">
        <v>797</v>
      </c>
      <c r="F459" t="s">
        <v>1241</v>
      </c>
      <c r="G459" s="3" t="s">
        <v>211</v>
      </c>
      <c r="H459" s="20" t="s">
        <v>1428</v>
      </c>
      <c r="I459" s="21" t="s">
        <v>36</v>
      </c>
      <c r="J459" s="10" t="s">
        <v>36</v>
      </c>
      <c r="K459" s="9">
        <v>100</v>
      </c>
      <c r="L459" s="9" t="s">
        <v>73</v>
      </c>
      <c r="M459" s="21">
        <v>100</v>
      </c>
      <c r="N459" s="9" t="s">
        <v>73</v>
      </c>
      <c r="O459" s="52" t="s">
        <v>36</v>
      </c>
      <c r="P459" s="52">
        <v>4283</v>
      </c>
      <c r="R459" s="10" t="s">
        <v>36</v>
      </c>
      <c r="S459" s="10" t="s">
        <v>1841</v>
      </c>
      <c r="T459" s="9" t="s">
        <v>36</v>
      </c>
      <c r="U459" s="22">
        <v>1</v>
      </c>
      <c r="V459" s="22">
        <v>1</v>
      </c>
      <c r="W459" s="22">
        <v>1</v>
      </c>
      <c r="X459" s="22" t="s">
        <v>57</v>
      </c>
      <c r="Y459" s="22" t="s">
        <v>57</v>
      </c>
      <c r="Z459" s="22" t="s">
        <v>74</v>
      </c>
      <c r="AA459" s="51"/>
      <c r="AB459" s="51"/>
      <c r="AC459" s="11" t="s">
        <v>1863</v>
      </c>
      <c r="AD459">
        <v>29</v>
      </c>
    </row>
    <row r="460" spans="1:30" x14ac:dyDescent="0.25">
      <c r="A460" s="52" t="s">
        <v>36</v>
      </c>
      <c r="B460" s="52">
        <v>4356</v>
      </c>
      <c r="C460" s="52"/>
      <c r="D460" t="s">
        <v>91</v>
      </c>
      <c r="E460" t="s">
        <v>212</v>
      </c>
      <c r="F460" t="s">
        <v>91</v>
      </c>
      <c r="G460" s="3" t="s">
        <v>213</v>
      </c>
      <c r="H460" s="20" t="s">
        <v>1429</v>
      </c>
      <c r="I460" s="21" t="s">
        <v>36</v>
      </c>
      <c r="J460" s="10" t="s">
        <v>36</v>
      </c>
      <c r="K460" s="9">
        <v>0.13</v>
      </c>
      <c r="L460" s="9" t="s">
        <v>125</v>
      </c>
      <c r="M460" s="21">
        <v>0.1</v>
      </c>
      <c r="N460" s="9" t="s">
        <v>125</v>
      </c>
      <c r="O460" s="52" t="s">
        <v>36</v>
      </c>
      <c r="P460" s="52">
        <v>4356</v>
      </c>
      <c r="R460" s="10" t="s">
        <v>36</v>
      </c>
      <c r="S460" s="10" t="s">
        <v>1841</v>
      </c>
      <c r="T460" s="9" t="s">
        <v>36</v>
      </c>
      <c r="U460" s="22">
        <v>1</v>
      </c>
      <c r="V460" s="22">
        <v>1</v>
      </c>
      <c r="W460" s="22">
        <v>1</v>
      </c>
      <c r="X460" s="22" t="s">
        <v>57</v>
      </c>
      <c r="Y460" s="22" t="s">
        <v>57</v>
      </c>
      <c r="Z460" s="22" t="s">
        <v>32</v>
      </c>
      <c r="AA460" s="51" t="s">
        <v>1863</v>
      </c>
      <c r="AB460" s="51" t="s">
        <v>132</v>
      </c>
      <c r="AC460" s="11" t="s">
        <v>1863</v>
      </c>
      <c r="AD460">
        <v>30</v>
      </c>
    </row>
    <row r="461" spans="1:30" x14ac:dyDescent="0.25">
      <c r="A461" s="52" t="s">
        <v>36</v>
      </c>
      <c r="B461" s="52">
        <v>4356</v>
      </c>
      <c r="C461" s="52"/>
      <c r="D461" t="s">
        <v>91</v>
      </c>
      <c r="E461" t="s">
        <v>799</v>
      </c>
      <c r="F461" t="s">
        <v>1241</v>
      </c>
      <c r="G461" s="3" t="s">
        <v>213</v>
      </c>
      <c r="H461" s="20" t="s">
        <v>1430</v>
      </c>
      <c r="I461" s="21" t="s">
        <v>36</v>
      </c>
      <c r="J461" s="10" t="s">
        <v>36</v>
      </c>
      <c r="K461" s="9">
        <v>0.1</v>
      </c>
      <c r="L461" s="9" t="s">
        <v>125</v>
      </c>
      <c r="M461" s="21">
        <v>0.1</v>
      </c>
      <c r="N461" s="9" t="s">
        <v>125</v>
      </c>
      <c r="O461" s="52" t="s">
        <v>36</v>
      </c>
      <c r="P461" s="52">
        <v>4356</v>
      </c>
      <c r="R461" s="10" t="s">
        <v>36</v>
      </c>
      <c r="S461" s="10" t="s">
        <v>1841</v>
      </c>
      <c r="T461" s="9" t="s">
        <v>36</v>
      </c>
      <c r="U461" s="22">
        <v>1</v>
      </c>
      <c r="V461" s="22">
        <v>1</v>
      </c>
      <c r="W461" s="22">
        <v>1</v>
      </c>
      <c r="X461" s="22" t="s">
        <v>57</v>
      </c>
      <c r="Y461" s="22" t="s">
        <v>57</v>
      </c>
      <c r="Z461" s="22" t="s">
        <v>32</v>
      </c>
      <c r="AA461" s="51" t="s">
        <v>1863</v>
      </c>
      <c r="AB461" s="51" t="s">
        <v>132</v>
      </c>
      <c r="AC461" s="11" t="s">
        <v>1863</v>
      </c>
      <c r="AD461">
        <v>30</v>
      </c>
    </row>
    <row r="462" spans="1:30" x14ac:dyDescent="0.25">
      <c r="A462" s="52" t="s">
        <v>36</v>
      </c>
      <c r="B462" s="52">
        <v>4781</v>
      </c>
      <c r="C462" s="52"/>
      <c r="D462" t="s">
        <v>91</v>
      </c>
      <c r="E462" t="s">
        <v>214</v>
      </c>
      <c r="F462" t="s">
        <v>91</v>
      </c>
      <c r="G462" s="3" t="s">
        <v>802</v>
      </c>
      <c r="H462" s="20" t="s">
        <v>1431</v>
      </c>
      <c r="I462" s="21" t="s">
        <v>36</v>
      </c>
      <c r="J462" s="10" t="s">
        <v>36</v>
      </c>
      <c r="K462" s="9">
        <v>2</v>
      </c>
      <c r="L462" s="9" t="s">
        <v>84</v>
      </c>
      <c r="M462" s="21" t="s">
        <v>36</v>
      </c>
      <c r="N462" s="9" t="s">
        <v>84</v>
      </c>
      <c r="O462" s="52" t="s">
        <v>36</v>
      </c>
      <c r="P462" s="52">
        <v>4781</v>
      </c>
      <c r="R462" s="10" t="s">
        <v>36</v>
      </c>
      <c r="S462" s="10" t="s">
        <v>1841</v>
      </c>
      <c r="T462" s="9" t="s">
        <v>36</v>
      </c>
      <c r="U462" s="22">
        <v>1</v>
      </c>
      <c r="V462" s="22">
        <v>1</v>
      </c>
      <c r="W462" s="22">
        <v>1</v>
      </c>
      <c r="X462" s="22" t="s">
        <v>57</v>
      </c>
      <c r="Y462" s="22" t="s">
        <v>57</v>
      </c>
      <c r="Z462" s="22" t="s">
        <v>74</v>
      </c>
      <c r="AA462" s="51"/>
      <c r="AB462" s="51"/>
      <c r="AC462" s="11" t="s">
        <v>1863</v>
      </c>
      <c r="AD462">
        <v>30</v>
      </c>
    </row>
    <row r="463" spans="1:30" x14ac:dyDescent="0.25">
      <c r="A463" s="52" t="s">
        <v>36</v>
      </c>
      <c r="B463" s="52">
        <v>4782</v>
      </c>
      <c r="C463" s="52"/>
      <c r="D463" t="s">
        <v>91</v>
      </c>
      <c r="E463" t="s">
        <v>215</v>
      </c>
      <c r="F463" t="s">
        <v>91</v>
      </c>
      <c r="G463" s="3" t="s">
        <v>805</v>
      </c>
      <c r="H463" s="20" t="s">
        <v>1432</v>
      </c>
      <c r="I463" s="21" t="s">
        <v>36</v>
      </c>
      <c r="J463" s="10" t="s">
        <v>36</v>
      </c>
      <c r="K463" s="9">
        <v>2</v>
      </c>
      <c r="L463" s="9" t="s">
        <v>84</v>
      </c>
      <c r="M463" s="21" t="s">
        <v>36</v>
      </c>
      <c r="N463" s="9" t="s">
        <v>84</v>
      </c>
      <c r="O463" s="52" t="s">
        <v>36</v>
      </c>
      <c r="P463" s="52">
        <v>4782</v>
      </c>
      <c r="R463" s="10" t="s">
        <v>36</v>
      </c>
      <c r="S463" s="10" t="s">
        <v>1841</v>
      </c>
      <c r="T463" s="9" t="s">
        <v>36</v>
      </c>
      <c r="U463" s="22">
        <v>1</v>
      </c>
      <c r="V463" s="22">
        <v>1</v>
      </c>
      <c r="W463" s="22">
        <v>1</v>
      </c>
      <c r="X463" s="22" t="s">
        <v>57</v>
      </c>
      <c r="Y463" s="22" t="s">
        <v>57</v>
      </c>
      <c r="Z463" s="22" t="s">
        <v>74</v>
      </c>
      <c r="AA463" s="51"/>
      <c r="AB463" s="51"/>
      <c r="AC463" s="11" t="s">
        <v>1863</v>
      </c>
      <c r="AD463">
        <v>30</v>
      </c>
    </row>
    <row r="464" spans="1:30" x14ac:dyDescent="0.25">
      <c r="A464" s="52" t="s">
        <v>36</v>
      </c>
      <c r="B464" s="52">
        <v>4783</v>
      </c>
      <c r="C464" s="52"/>
      <c r="D464" t="s">
        <v>91</v>
      </c>
      <c r="E464" t="s">
        <v>216</v>
      </c>
      <c r="F464" t="s">
        <v>91</v>
      </c>
      <c r="G464" s="3" t="s">
        <v>808</v>
      </c>
      <c r="H464" s="20" t="s">
        <v>1433</v>
      </c>
      <c r="I464" s="21" t="s">
        <v>36</v>
      </c>
      <c r="J464" s="10" t="s">
        <v>36</v>
      </c>
      <c r="K464" s="9">
        <v>5</v>
      </c>
      <c r="L464" s="9" t="s">
        <v>84</v>
      </c>
      <c r="M464" s="21" t="s">
        <v>36</v>
      </c>
      <c r="N464" s="9" t="s">
        <v>84</v>
      </c>
      <c r="O464" s="52" t="s">
        <v>36</v>
      </c>
      <c r="P464" s="52">
        <v>4783</v>
      </c>
      <c r="R464" s="10" t="s">
        <v>36</v>
      </c>
      <c r="S464" s="10" t="s">
        <v>1841</v>
      </c>
      <c r="T464" s="9" t="s">
        <v>36</v>
      </c>
      <c r="U464" s="22">
        <v>1</v>
      </c>
      <c r="V464" s="22">
        <v>1</v>
      </c>
      <c r="W464" s="22">
        <v>1</v>
      </c>
      <c r="X464" s="22" t="s">
        <v>57</v>
      </c>
      <c r="Y464" s="22" t="s">
        <v>57</v>
      </c>
      <c r="Z464" s="22" t="s">
        <v>74</v>
      </c>
      <c r="AA464" s="51"/>
      <c r="AB464" s="51"/>
      <c r="AC464" s="11" t="s">
        <v>1863</v>
      </c>
      <c r="AD464">
        <v>30</v>
      </c>
    </row>
    <row r="465" spans="1:30" x14ac:dyDescent="0.25">
      <c r="A465" s="52" t="s">
        <v>36</v>
      </c>
      <c r="B465" s="52">
        <v>4784</v>
      </c>
      <c r="C465" s="52"/>
      <c r="D465" t="s">
        <v>91</v>
      </c>
      <c r="E465" t="s">
        <v>217</v>
      </c>
      <c r="F465" t="s">
        <v>91</v>
      </c>
      <c r="G465" s="3" t="s">
        <v>218</v>
      </c>
      <c r="H465" s="20" t="s">
        <v>1434</v>
      </c>
      <c r="I465" s="21" t="s">
        <v>36</v>
      </c>
      <c r="J465" s="10" t="s">
        <v>36</v>
      </c>
      <c r="K465" s="9">
        <v>5</v>
      </c>
      <c r="L465" s="9" t="s">
        <v>84</v>
      </c>
      <c r="M465" s="21" t="s">
        <v>36</v>
      </c>
      <c r="N465" s="9" t="s">
        <v>84</v>
      </c>
      <c r="O465" s="52" t="s">
        <v>36</v>
      </c>
      <c r="P465" s="52">
        <v>4784</v>
      </c>
      <c r="R465" s="10" t="s">
        <v>36</v>
      </c>
      <c r="S465" s="10" t="s">
        <v>1841</v>
      </c>
      <c r="T465" s="9" t="s">
        <v>36</v>
      </c>
      <c r="U465" s="22">
        <v>1</v>
      </c>
      <c r="V465" s="22">
        <v>1</v>
      </c>
      <c r="W465" s="22">
        <v>1</v>
      </c>
      <c r="X465" s="22" t="s">
        <v>57</v>
      </c>
      <c r="Y465" s="22" t="s">
        <v>57</v>
      </c>
      <c r="Z465" s="22" t="s">
        <v>74</v>
      </c>
      <c r="AA465" s="51"/>
      <c r="AB465" s="51"/>
      <c r="AC465" s="11" t="s">
        <v>1863</v>
      </c>
      <c r="AD465">
        <v>30</v>
      </c>
    </row>
    <row r="466" spans="1:30" x14ac:dyDescent="0.25">
      <c r="A466" s="52" t="s">
        <v>36</v>
      </c>
      <c r="B466" s="52">
        <v>4785</v>
      </c>
      <c r="C466" s="52"/>
      <c r="D466" t="s">
        <v>91</v>
      </c>
      <c r="E466" t="s">
        <v>219</v>
      </c>
      <c r="F466" t="s">
        <v>91</v>
      </c>
      <c r="G466" s="3" t="s">
        <v>220</v>
      </c>
      <c r="H466" s="20" t="s">
        <v>1435</v>
      </c>
      <c r="I466" s="21" t="s">
        <v>36</v>
      </c>
      <c r="J466" s="10" t="s">
        <v>36</v>
      </c>
      <c r="K466" s="9">
        <v>2</v>
      </c>
      <c r="L466" s="9" t="s">
        <v>84</v>
      </c>
      <c r="M466" s="21" t="s">
        <v>36</v>
      </c>
      <c r="N466" s="9" t="s">
        <v>84</v>
      </c>
      <c r="O466" s="52" t="s">
        <v>36</v>
      </c>
      <c r="P466" s="52">
        <v>4785</v>
      </c>
      <c r="R466" s="10" t="s">
        <v>36</v>
      </c>
      <c r="S466" s="10" t="s">
        <v>1841</v>
      </c>
      <c r="T466" s="9" t="s">
        <v>36</v>
      </c>
      <c r="U466" s="22">
        <v>1</v>
      </c>
      <c r="V466" s="22">
        <v>1</v>
      </c>
      <c r="W466" s="22">
        <v>1</v>
      </c>
      <c r="X466" s="22" t="s">
        <v>57</v>
      </c>
      <c r="Y466" s="22" t="s">
        <v>57</v>
      </c>
      <c r="Z466" s="22" t="s">
        <v>74</v>
      </c>
      <c r="AA466" s="51"/>
      <c r="AB466" s="51"/>
      <c r="AC466" s="11" t="s">
        <v>1863</v>
      </c>
      <c r="AD466">
        <v>30</v>
      </c>
    </row>
    <row r="467" spans="1:30" x14ac:dyDescent="0.25">
      <c r="A467" s="52" t="s">
        <v>36</v>
      </c>
      <c r="B467" s="52">
        <v>4786</v>
      </c>
      <c r="C467" s="52"/>
      <c r="D467" t="s">
        <v>91</v>
      </c>
      <c r="E467" t="s">
        <v>221</v>
      </c>
      <c r="F467" t="s">
        <v>91</v>
      </c>
      <c r="G467" s="3" t="s">
        <v>222</v>
      </c>
      <c r="H467" s="20" t="s">
        <v>1436</v>
      </c>
      <c r="I467" s="21" t="s">
        <v>36</v>
      </c>
      <c r="J467" s="10" t="s">
        <v>36</v>
      </c>
      <c r="K467" s="9">
        <v>2</v>
      </c>
      <c r="L467" s="9" t="s">
        <v>84</v>
      </c>
      <c r="M467" s="21" t="s">
        <v>36</v>
      </c>
      <c r="N467" s="10" t="s">
        <v>84</v>
      </c>
      <c r="O467" s="52" t="s">
        <v>36</v>
      </c>
      <c r="P467" s="52">
        <v>4786</v>
      </c>
      <c r="R467" s="10" t="s">
        <v>36</v>
      </c>
      <c r="S467" s="10" t="s">
        <v>1841</v>
      </c>
      <c r="T467" s="10" t="s">
        <v>36</v>
      </c>
      <c r="U467" s="22">
        <v>1</v>
      </c>
      <c r="V467" s="22">
        <v>1</v>
      </c>
      <c r="W467" s="22">
        <v>1</v>
      </c>
      <c r="X467" s="22" t="s">
        <v>57</v>
      </c>
      <c r="Y467" s="22" t="s">
        <v>57</v>
      </c>
      <c r="Z467" s="22" t="s">
        <v>74</v>
      </c>
      <c r="AA467" s="51"/>
      <c r="AB467" s="51"/>
      <c r="AC467" s="11" t="s">
        <v>1863</v>
      </c>
      <c r="AD467">
        <v>30</v>
      </c>
    </row>
    <row r="468" spans="1:30" x14ac:dyDescent="0.25">
      <c r="A468" s="52" t="s">
        <v>36</v>
      </c>
      <c r="B468" s="52">
        <v>4787</v>
      </c>
      <c r="C468" s="52"/>
      <c r="D468" t="s">
        <v>91</v>
      </c>
      <c r="E468" t="s">
        <v>223</v>
      </c>
      <c r="F468" t="s">
        <v>91</v>
      </c>
      <c r="G468" s="3" t="s">
        <v>224</v>
      </c>
      <c r="H468" s="20" t="s">
        <v>1437</v>
      </c>
      <c r="I468" s="21" t="s">
        <v>36</v>
      </c>
      <c r="J468" s="10" t="s">
        <v>36</v>
      </c>
      <c r="K468" s="9">
        <v>5</v>
      </c>
      <c r="L468" s="9" t="s">
        <v>84</v>
      </c>
      <c r="M468" s="21" t="s">
        <v>36</v>
      </c>
      <c r="N468" s="10" t="s">
        <v>84</v>
      </c>
      <c r="O468" s="52" t="s">
        <v>36</v>
      </c>
      <c r="P468" s="52">
        <v>4787</v>
      </c>
      <c r="R468" s="10" t="s">
        <v>36</v>
      </c>
      <c r="S468" s="10" t="s">
        <v>1841</v>
      </c>
      <c r="T468" s="10" t="s">
        <v>36</v>
      </c>
      <c r="U468" s="22">
        <v>1</v>
      </c>
      <c r="V468" s="22">
        <v>1</v>
      </c>
      <c r="W468" s="22">
        <v>1</v>
      </c>
      <c r="X468" s="22" t="s">
        <v>57</v>
      </c>
      <c r="Y468" s="22" t="s">
        <v>57</v>
      </c>
      <c r="Z468" s="22" t="s">
        <v>74</v>
      </c>
      <c r="AA468" s="51"/>
      <c r="AB468" s="51"/>
      <c r="AC468" s="11" t="s">
        <v>1863</v>
      </c>
      <c r="AD468">
        <v>30</v>
      </c>
    </row>
    <row r="469" spans="1:30" x14ac:dyDescent="0.25">
      <c r="A469" s="52" t="s">
        <v>36</v>
      </c>
      <c r="B469" s="52">
        <v>4788</v>
      </c>
      <c r="C469" s="52"/>
      <c r="D469" t="s">
        <v>91</v>
      </c>
      <c r="E469" t="s">
        <v>225</v>
      </c>
      <c r="F469" t="s">
        <v>91</v>
      </c>
      <c r="G469" s="3" t="s">
        <v>226</v>
      </c>
      <c r="H469" s="20" t="s">
        <v>1438</v>
      </c>
      <c r="I469" s="21" t="s">
        <v>36</v>
      </c>
      <c r="J469" s="10" t="s">
        <v>36</v>
      </c>
      <c r="K469" s="9">
        <v>5</v>
      </c>
      <c r="L469" s="9" t="s">
        <v>84</v>
      </c>
      <c r="M469" s="21" t="s">
        <v>36</v>
      </c>
      <c r="N469" s="9" t="s">
        <v>84</v>
      </c>
      <c r="O469" s="52" t="s">
        <v>36</v>
      </c>
      <c r="P469" s="52">
        <v>4788</v>
      </c>
      <c r="R469" s="10" t="s">
        <v>36</v>
      </c>
      <c r="S469" s="10" t="s">
        <v>1841</v>
      </c>
      <c r="T469" s="9" t="s">
        <v>36</v>
      </c>
      <c r="U469" s="22">
        <v>1</v>
      </c>
      <c r="V469" s="22">
        <v>1</v>
      </c>
      <c r="W469" s="22">
        <v>1</v>
      </c>
      <c r="X469" s="22" t="s">
        <v>57</v>
      </c>
      <c r="Y469" s="22" t="s">
        <v>57</v>
      </c>
      <c r="Z469" s="22" t="s">
        <v>74</v>
      </c>
      <c r="AA469" s="51"/>
      <c r="AB469" s="51"/>
      <c r="AC469" s="11" t="s">
        <v>1863</v>
      </c>
      <c r="AD469">
        <v>30</v>
      </c>
    </row>
    <row r="470" spans="1:30" x14ac:dyDescent="0.25">
      <c r="A470" s="52" t="s">
        <v>36</v>
      </c>
      <c r="B470" s="52">
        <v>4781</v>
      </c>
      <c r="C470" s="52"/>
      <c r="D470" t="s">
        <v>91</v>
      </c>
      <c r="E470" t="s">
        <v>801</v>
      </c>
      <c r="F470" t="s">
        <v>1241</v>
      </c>
      <c r="G470" s="3" t="s">
        <v>802</v>
      </c>
      <c r="H470" s="20" t="s">
        <v>1439</v>
      </c>
      <c r="I470" s="21" t="s">
        <v>36</v>
      </c>
      <c r="J470" s="10" t="s">
        <v>36</v>
      </c>
      <c r="K470" s="9">
        <v>1</v>
      </c>
      <c r="L470" s="9" t="s">
        <v>84</v>
      </c>
      <c r="M470" s="21">
        <v>1</v>
      </c>
      <c r="N470" s="9" t="s">
        <v>84</v>
      </c>
      <c r="O470" s="52" t="s">
        <v>36</v>
      </c>
      <c r="P470" s="52">
        <v>4781</v>
      </c>
      <c r="R470" s="10" t="s">
        <v>36</v>
      </c>
      <c r="S470" s="10" t="s">
        <v>1841</v>
      </c>
      <c r="T470" s="9" t="s">
        <v>36</v>
      </c>
      <c r="U470" s="22">
        <v>1</v>
      </c>
      <c r="V470" s="22">
        <v>1</v>
      </c>
      <c r="W470" s="22">
        <v>1</v>
      </c>
      <c r="X470" s="22" t="s">
        <v>57</v>
      </c>
      <c r="Y470" s="22" t="s">
        <v>57</v>
      </c>
      <c r="Z470" s="22" t="s">
        <v>74</v>
      </c>
      <c r="AA470" s="51"/>
      <c r="AB470" s="51"/>
      <c r="AC470" s="11" t="s">
        <v>1863</v>
      </c>
      <c r="AD470">
        <v>30</v>
      </c>
    </row>
    <row r="471" spans="1:30" x14ac:dyDescent="0.25">
      <c r="A471" s="52" t="s">
        <v>36</v>
      </c>
      <c r="B471" s="52">
        <v>4782</v>
      </c>
      <c r="C471" s="52"/>
      <c r="D471" t="s">
        <v>91</v>
      </c>
      <c r="E471" t="s">
        <v>804</v>
      </c>
      <c r="F471" t="s">
        <v>1241</v>
      </c>
      <c r="G471" s="3" t="s">
        <v>805</v>
      </c>
      <c r="H471" s="20" t="s">
        <v>1440</v>
      </c>
      <c r="I471" s="21" t="s">
        <v>36</v>
      </c>
      <c r="J471" s="10" t="s">
        <v>36</v>
      </c>
      <c r="K471" s="9">
        <v>1</v>
      </c>
      <c r="L471" s="9" t="s">
        <v>84</v>
      </c>
      <c r="M471" s="21">
        <v>1</v>
      </c>
      <c r="N471" s="9" t="s">
        <v>84</v>
      </c>
      <c r="O471" s="52" t="s">
        <v>36</v>
      </c>
      <c r="P471" s="52">
        <v>4782</v>
      </c>
      <c r="R471" s="10" t="s">
        <v>36</v>
      </c>
      <c r="S471" s="10" t="s">
        <v>1841</v>
      </c>
      <c r="T471" s="9" t="s">
        <v>36</v>
      </c>
      <c r="U471" s="22">
        <v>1</v>
      </c>
      <c r="V471" s="22">
        <v>1</v>
      </c>
      <c r="W471" s="22">
        <v>1</v>
      </c>
      <c r="X471" s="22" t="s">
        <v>57</v>
      </c>
      <c r="Y471" s="22" t="s">
        <v>57</v>
      </c>
      <c r="Z471" s="22" t="s">
        <v>74</v>
      </c>
      <c r="AA471" s="51"/>
      <c r="AB471" s="51"/>
      <c r="AC471" s="11" t="s">
        <v>1863</v>
      </c>
      <c r="AD471">
        <v>30</v>
      </c>
    </row>
    <row r="472" spans="1:30" x14ac:dyDescent="0.25">
      <c r="A472" s="52" t="s">
        <v>36</v>
      </c>
      <c r="B472" s="52">
        <v>4783</v>
      </c>
      <c r="C472" s="52"/>
      <c r="D472" t="s">
        <v>91</v>
      </c>
      <c r="E472" t="s">
        <v>807</v>
      </c>
      <c r="F472" t="s">
        <v>1241</v>
      </c>
      <c r="G472" s="19" t="s">
        <v>808</v>
      </c>
      <c r="H472" s="20" t="s">
        <v>1441</v>
      </c>
      <c r="I472" s="21" t="s">
        <v>36</v>
      </c>
      <c r="J472" s="10" t="s">
        <v>36</v>
      </c>
      <c r="K472" s="21">
        <v>3</v>
      </c>
      <c r="L472" s="9" t="s">
        <v>84</v>
      </c>
      <c r="M472" s="21">
        <v>3</v>
      </c>
      <c r="N472" s="9" t="s">
        <v>84</v>
      </c>
      <c r="O472" s="52" t="s">
        <v>36</v>
      </c>
      <c r="P472" s="52">
        <v>4783</v>
      </c>
      <c r="R472" s="9" t="s">
        <v>36</v>
      </c>
      <c r="S472" s="9" t="s">
        <v>1841</v>
      </c>
      <c r="T472" s="9" t="s">
        <v>36</v>
      </c>
      <c r="U472" s="22">
        <v>1</v>
      </c>
      <c r="V472" s="22">
        <v>1</v>
      </c>
      <c r="W472" s="22">
        <v>1</v>
      </c>
      <c r="X472" s="22" t="s">
        <v>57</v>
      </c>
      <c r="Y472" s="22" t="s">
        <v>57</v>
      </c>
      <c r="Z472" s="22" t="s">
        <v>74</v>
      </c>
      <c r="AA472" s="51"/>
      <c r="AB472" s="51"/>
      <c r="AC472" s="11" t="s">
        <v>1863</v>
      </c>
      <c r="AD472">
        <v>30</v>
      </c>
    </row>
    <row r="473" spans="1:30" x14ac:dyDescent="0.25">
      <c r="A473" s="52" t="s">
        <v>36</v>
      </c>
      <c r="B473" s="52">
        <v>4784</v>
      </c>
      <c r="C473" s="52"/>
      <c r="D473" t="s">
        <v>91</v>
      </c>
      <c r="E473" t="s">
        <v>810</v>
      </c>
      <c r="F473" t="s">
        <v>1241</v>
      </c>
      <c r="G473" s="3" t="s">
        <v>218</v>
      </c>
      <c r="H473" s="20" t="s">
        <v>1442</v>
      </c>
      <c r="I473" s="21" t="s">
        <v>36</v>
      </c>
      <c r="J473" s="10" t="s">
        <v>36</v>
      </c>
      <c r="K473" s="21">
        <v>3</v>
      </c>
      <c r="L473" s="10" t="s">
        <v>84</v>
      </c>
      <c r="M473" s="21">
        <v>3</v>
      </c>
      <c r="N473" s="9" t="s">
        <v>84</v>
      </c>
      <c r="O473" s="52" t="s">
        <v>36</v>
      </c>
      <c r="P473" s="52">
        <v>4784</v>
      </c>
      <c r="R473" s="10" t="s">
        <v>36</v>
      </c>
      <c r="S473" s="10" t="s">
        <v>1841</v>
      </c>
      <c r="T473" s="9" t="s">
        <v>36</v>
      </c>
      <c r="U473" s="22">
        <v>1</v>
      </c>
      <c r="V473" s="22">
        <v>1</v>
      </c>
      <c r="W473" s="22">
        <v>1</v>
      </c>
      <c r="X473" s="22" t="s">
        <v>57</v>
      </c>
      <c r="Y473" s="22" t="s">
        <v>57</v>
      </c>
      <c r="Z473" s="22" t="s">
        <v>74</v>
      </c>
      <c r="AA473" s="51"/>
      <c r="AB473" s="51"/>
      <c r="AC473" s="11" t="s">
        <v>1863</v>
      </c>
      <c r="AD473">
        <v>30</v>
      </c>
    </row>
    <row r="474" spans="1:30" x14ac:dyDescent="0.25">
      <c r="A474" s="52" t="s">
        <v>36</v>
      </c>
      <c r="B474" s="52">
        <v>4785</v>
      </c>
      <c r="C474" s="52"/>
      <c r="D474" t="s">
        <v>91</v>
      </c>
      <c r="E474" t="s">
        <v>812</v>
      </c>
      <c r="F474" t="s">
        <v>1241</v>
      </c>
      <c r="G474" s="3" t="s">
        <v>220</v>
      </c>
      <c r="H474" s="20" t="s">
        <v>1443</v>
      </c>
      <c r="I474" s="21" t="s">
        <v>36</v>
      </c>
      <c r="J474" s="10" t="s">
        <v>36</v>
      </c>
      <c r="K474" s="21">
        <v>1</v>
      </c>
      <c r="L474" s="10" t="s">
        <v>84</v>
      </c>
      <c r="M474" s="21">
        <v>1</v>
      </c>
      <c r="N474" s="9" t="s">
        <v>84</v>
      </c>
      <c r="O474" s="52" t="s">
        <v>36</v>
      </c>
      <c r="P474" s="52">
        <v>4785</v>
      </c>
      <c r="R474" s="10" t="s">
        <v>36</v>
      </c>
      <c r="S474" s="10" t="s">
        <v>1841</v>
      </c>
      <c r="T474" s="9" t="s">
        <v>36</v>
      </c>
      <c r="U474" s="22">
        <v>1</v>
      </c>
      <c r="V474" s="22">
        <v>1</v>
      </c>
      <c r="W474" s="22">
        <v>1</v>
      </c>
      <c r="X474" s="22" t="s">
        <v>57</v>
      </c>
      <c r="Y474" s="22" t="s">
        <v>57</v>
      </c>
      <c r="Z474" s="22" t="s">
        <v>74</v>
      </c>
      <c r="AA474" s="51"/>
      <c r="AB474" s="51"/>
      <c r="AC474" s="11" t="s">
        <v>1863</v>
      </c>
      <c r="AD474">
        <v>30</v>
      </c>
    </row>
    <row r="475" spans="1:30" x14ac:dyDescent="0.25">
      <c r="A475" s="52" t="s">
        <v>36</v>
      </c>
      <c r="B475" s="52">
        <v>4786</v>
      </c>
      <c r="C475" s="52"/>
      <c r="D475" t="s">
        <v>91</v>
      </c>
      <c r="E475" t="s">
        <v>814</v>
      </c>
      <c r="F475" t="s">
        <v>1241</v>
      </c>
      <c r="G475" s="3" t="s">
        <v>222</v>
      </c>
      <c r="H475" s="20" t="s">
        <v>1444</v>
      </c>
      <c r="I475" s="21" t="s">
        <v>36</v>
      </c>
      <c r="J475" s="10" t="s">
        <v>36</v>
      </c>
      <c r="K475" s="21">
        <v>1</v>
      </c>
      <c r="L475" s="10" t="s">
        <v>84</v>
      </c>
      <c r="M475" s="21">
        <v>1</v>
      </c>
      <c r="N475" s="9" t="s">
        <v>84</v>
      </c>
      <c r="O475" s="52" t="s">
        <v>36</v>
      </c>
      <c r="P475" s="52">
        <v>4786</v>
      </c>
      <c r="R475" s="10" t="s">
        <v>36</v>
      </c>
      <c r="S475" s="10" t="s">
        <v>1841</v>
      </c>
      <c r="T475" s="9" t="s">
        <v>36</v>
      </c>
      <c r="U475" s="22">
        <v>1</v>
      </c>
      <c r="V475" s="22">
        <v>1</v>
      </c>
      <c r="W475" s="22">
        <v>1</v>
      </c>
      <c r="X475" s="22" t="s">
        <v>57</v>
      </c>
      <c r="Y475" s="22" t="s">
        <v>57</v>
      </c>
      <c r="Z475" s="22" t="s">
        <v>74</v>
      </c>
      <c r="AA475" s="51"/>
      <c r="AB475" s="51"/>
      <c r="AC475" s="11" t="s">
        <v>1863</v>
      </c>
      <c r="AD475">
        <v>30</v>
      </c>
    </row>
    <row r="476" spans="1:30" x14ac:dyDescent="0.25">
      <c r="A476" s="52" t="s">
        <v>36</v>
      </c>
      <c r="B476" s="52">
        <v>4787</v>
      </c>
      <c r="C476" s="52"/>
      <c r="D476" t="s">
        <v>91</v>
      </c>
      <c r="E476" t="s">
        <v>816</v>
      </c>
      <c r="F476" t="s">
        <v>1241</v>
      </c>
      <c r="G476" s="3" t="s">
        <v>224</v>
      </c>
      <c r="H476" s="20" t="s">
        <v>1445</v>
      </c>
      <c r="I476" s="21" t="s">
        <v>36</v>
      </c>
      <c r="J476" s="10" t="s">
        <v>36</v>
      </c>
      <c r="K476" s="21">
        <v>3</v>
      </c>
      <c r="L476" s="10" t="s">
        <v>84</v>
      </c>
      <c r="M476" s="21">
        <v>3</v>
      </c>
      <c r="N476" s="9" t="s">
        <v>84</v>
      </c>
      <c r="O476" s="52" t="s">
        <v>36</v>
      </c>
      <c r="P476" s="52">
        <v>4787</v>
      </c>
      <c r="R476" s="10" t="s">
        <v>36</v>
      </c>
      <c r="S476" s="10" t="s">
        <v>1841</v>
      </c>
      <c r="T476" s="9" t="s">
        <v>36</v>
      </c>
      <c r="U476" s="22">
        <v>1</v>
      </c>
      <c r="V476" s="22">
        <v>1</v>
      </c>
      <c r="W476" s="22">
        <v>1</v>
      </c>
      <c r="X476" s="22" t="s">
        <v>57</v>
      </c>
      <c r="Y476" s="22" t="s">
        <v>57</v>
      </c>
      <c r="Z476" s="22" t="s">
        <v>74</v>
      </c>
      <c r="AA476" s="51"/>
      <c r="AB476" s="51"/>
      <c r="AC476" s="11" t="s">
        <v>1863</v>
      </c>
      <c r="AD476">
        <v>30</v>
      </c>
    </row>
    <row r="477" spans="1:30" x14ac:dyDescent="0.25">
      <c r="A477" s="52" t="s">
        <v>36</v>
      </c>
      <c r="B477" s="52">
        <v>4788</v>
      </c>
      <c r="C477" s="52"/>
      <c r="D477" t="s">
        <v>91</v>
      </c>
      <c r="E477" t="s">
        <v>818</v>
      </c>
      <c r="F477" t="s">
        <v>1241</v>
      </c>
      <c r="G477" s="3" t="s">
        <v>226</v>
      </c>
      <c r="H477" s="20" t="s">
        <v>1446</v>
      </c>
      <c r="I477" s="21" t="s">
        <v>36</v>
      </c>
      <c r="J477" s="10" t="s">
        <v>36</v>
      </c>
      <c r="K477" s="21">
        <v>3</v>
      </c>
      <c r="L477" s="10" t="s">
        <v>84</v>
      </c>
      <c r="M477" s="21">
        <v>3</v>
      </c>
      <c r="N477" s="9" t="s">
        <v>84</v>
      </c>
      <c r="O477" s="52" t="s">
        <v>36</v>
      </c>
      <c r="P477" s="52">
        <v>4788</v>
      </c>
      <c r="R477" s="10" t="s">
        <v>36</v>
      </c>
      <c r="S477" s="10" t="s">
        <v>1841</v>
      </c>
      <c r="T477" s="9" t="s">
        <v>36</v>
      </c>
      <c r="U477" s="22">
        <v>1</v>
      </c>
      <c r="V477" s="22">
        <v>1</v>
      </c>
      <c r="W477" s="22">
        <v>1</v>
      </c>
      <c r="X477" s="22" t="s">
        <v>57</v>
      </c>
      <c r="Y477" s="22" t="s">
        <v>57</v>
      </c>
      <c r="Z477" s="22" t="s">
        <v>74</v>
      </c>
      <c r="AA477" s="51"/>
      <c r="AB477" s="51"/>
      <c r="AC477" s="11" t="s">
        <v>1863</v>
      </c>
      <c r="AD477">
        <v>30</v>
      </c>
    </row>
    <row r="478" spans="1:30" x14ac:dyDescent="0.25">
      <c r="A478" s="52" t="s">
        <v>36</v>
      </c>
      <c r="B478" s="52">
        <v>4316</v>
      </c>
      <c r="C478" s="52"/>
      <c r="D478" t="s">
        <v>91</v>
      </c>
      <c r="E478" t="s">
        <v>1447</v>
      </c>
      <c r="F478" t="s">
        <v>91</v>
      </c>
      <c r="G478" s="19" t="s">
        <v>230</v>
      </c>
      <c r="H478" s="20" t="s">
        <v>1448</v>
      </c>
      <c r="I478" s="21" t="s">
        <v>36</v>
      </c>
      <c r="J478" s="10" t="s">
        <v>36</v>
      </c>
      <c r="K478" s="21">
        <v>10</v>
      </c>
      <c r="L478" s="10" t="s">
        <v>73</v>
      </c>
      <c r="M478" s="21" t="s">
        <v>36</v>
      </c>
      <c r="N478" s="9" t="s">
        <v>73</v>
      </c>
      <c r="O478" s="52" t="s">
        <v>36</v>
      </c>
      <c r="P478" s="52">
        <v>4316</v>
      </c>
      <c r="R478" s="10" t="s">
        <v>36</v>
      </c>
      <c r="S478" s="10" t="s">
        <v>57</v>
      </c>
      <c r="T478" s="9" t="s">
        <v>36</v>
      </c>
      <c r="U478" s="22">
        <v>1</v>
      </c>
      <c r="V478" s="22">
        <v>1</v>
      </c>
      <c r="W478" s="22">
        <v>1</v>
      </c>
      <c r="X478" s="22" t="s">
        <v>57</v>
      </c>
      <c r="Y478" s="22" t="s">
        <v>57</v>
      </c>
      <c r="Z478" s="22" t="s">
        <v>74</v>
      </c>
      <c r="AA478" s="51"/>
      <c r="AB478" s="51"/>
      <c r="AC478" s="11" t="s">
        <v>1863</v>
      </c>
      <c r="AD478">
        <v>31</v>
      </c>
    </row>
    <row r="479" spans="1:30" x14ac:dyDescent="0.25">
      <c r="A479" s="52" t="s">
        <v>36</v>
      </c>
      <c r="B479" s="52">
        <v>4315</v>
      </c>
      <c r="C479" s="52"/>
      <c r="D479" s="11" t="s">
        <v>91</v>
      </c>
      <c r="E479" t="s">
        <v>1449</v>
      </c>
      <c r="F479" t="s">
        <v>91</v>
      </c>
      <c r="G479" s="3" t="s">
        <v>232</v>
      </c>
      <c r="H479" s="20" t="s">
        <v>1450</v>
      </c>
      <c r="I479" s="21" t="s">
        <v>36</v>
      </c>
      <c r="J479" s="10" t="s">
        <v>36</v>
      </c>
      <c r="K479" s="21">
        <v>10</v>
      </c>
      <c r="L479" s="10" t="s">
        <v>73</v>
      </c>
      <c r="M479" s="21" t="s">
        <v>36</v>
      </c>
      <c r="N479" s="9" t="s">
        <v>73</v>
      </c>
      <c r="O479" s="52" t="s">
        <v>36</v>
      </c>
      <c r="P479" s="52">
        <v>4315</v>
      </c>
      <c r="R479" s="10" t="s">
        <v>36</v>
      </c>
      <c r="S479" s="10" t="s">
        <v>57</v>
      </c>
      <c r="T479" s="9" t="s">
        <v>36</v>
      </c>
      <c r="U479" s="22">
        <v>1</v>
      </c>
      <c r="V479" s="22">
        <v>1</v>
      </c>
      <c r="W479" s="22">
        <v>1</v>
      </c>
      <c r="X479" s="22" t="s">
        <v>57</v>
      </c>
      <c r="Y479" s="22" t="s">
        <v>57</v>
      </c>
      <c r="Z479" s="22" t="s">
        <v>74</v>
      </c>
      <c r="AA479" s="51"/>
      <c r="AB479" s="51"/>
      <c r="AC479" s="11" t="s">
        <v>1863</v>
      </c>
      <c r="AD479">
        <v>31</v>
      </c>
    </row>
    <row r="480" spans="1:30" x14ac:dyDescent="0.25">
      <c r="A480" s="52" t="s">
        <v>36</v>
      </c>
      <c r="B480" s="52">
        <v>4319</v>
      </c>
      <c r="C480" s="52"/>
      <c r="D480" s="11" t="s">
        <v>91</v>
      </c>
      <c r="E480" t="s">
        <v>1451</v>
      </c>
      <c r="F480" t="s">
        <v>91</v>
      </c>
      <c r="G480" s="3" t="s">
        <v>234</v>
      </c>
      <c r="H480" s="20" t="s">
        <v>1452</v>
      </c>
      <c r="I480" s="21" t="s">
        <v>36</v>
      </c>
      <c r="J480" s="10" t="s">
        <v>36</v>
      </c>
      <c r="K480" s="21">
        <v>10</v>
      </c>
      <c r="L480" s="10" t="s">
        <v>73</v>
      </c>
      <c r="M480" s="21" t="s">
        <v>36</v>
      </c>
      <c r="N480" s="9" t="s">
        <v>73</v>
      </c>
      <c r="O480" s="52" t="s">
        <v>36</v>
      </c>
      <c r="P480" s="52">
        <v>4319</v>
      </c>
      <c r="R480" s="10" t="s">
        <v>36</v>
      </c>
      <c r="S480" s="10" t="s">
        <v>57</v>
      </c>
      <c r="T480" s="9" t="s">
        <v>36</v>
      </c>
      <c r="U480" s="22">
        <v>1</v>
      </c>
      <c r="V480" s="22">
        <v>1</v>
      </c>
      <c r="W480" s="22">
        <v>1</v>
      </c>
      <c r="X480" s="22" t="s">
        <v>57</v>
      </c>
      <c r="Y480" s="22" t="s">
        <v>57</v>
      </c>
      <c r="Z480" s="22" t="s">
        <v>74</v>
      </c>
      <c r="AA480" s="51"/>
      <c r="AB480" s="51"/>
      <c r="AC480" s="11" t="s">
        <v>1863</v>
      </c>
      <c r="AD480">
        <v>31</v>
      </c>
    </row>
    <row r="481" spans="1:30" x14ac:dyDescent="0.25">
      <c r="A481" s="52" t="s">
        <v>36</v>
      </c>
      <c r="B481" s="52">
        <v>4318</v>
      </c>
      <c r="C481" s="52"/>
      <c r="D481" t="s">
        <v>91</v>
      </c>
      <c r="E481" t="s">
        <v>1453</v>
      </c>
      <c r="F481" t="s">
        <v>91</v>
      </c>
      <c r="G481" s="3" t="s">
        <v>236</v>
      </c>
      <c r="H481" s="20" t="s">
        <v>1454</v>
      </c>
      <c r="I481" s="21" t="s">
        <v>36</v>
      </c>
      <c r="J481" s="10" t="s">
        <v>36</v>
      </c>
      <c r="K481" s="21">
        <v>10</v>
      </c>
      <c r="L481" s="10" t="s">
        <v>73</v>
      </c>
      <c r="M481" s="21" t="s">
        <v>36</v>
      </c>
      <c r="N481" s="9" t="s">
        <v>73</v>
      </c>
      <c r="O481" s="52" t="s">
        <v>36</v>
      </c>
      <c r="P481" s="52">
        <v>4318</v>
      </c>
      <c r="R481" s="10" t="s">
        <v>36</v>
      </c>
      <c r="S481" s="10" t="s">
        <v>57</v>
      </c>
      <c r="T481" s="9" t="s">
        <v>36</v>
      </c>
      <c r="U481" s="22">
        <v>1</v>
      </c>
      <c r="V481" s="22">
        <v>1</v>
      </c>
      <c r="W481" s="22">
        <v>1</v>
      </c>
      <c r="X481" s="22" t="s">
        <v>57</v>
      </c>
      <c r="Y481" s="22" t="s">
        <v>57</v>
      </c>
      <c r="Z481" s="22" t="s">
        <v>74</v>
      </c>
      <c r="AA481" s="51"/>
      <c r="AB481" s="51"/>
      <c r="AC481" s="11" t="s">
        <v>1863</v>
      </c>
      <c r="AD481">
        <v>31</v>
      </c>
    </row>
    <row r="482" spans="1:30" x14ac:dyDescent="0.25">
      <c r="A482" s="52" t="s">
        <v>36</v>
      </c>
      <c r="B482" s="52">
        <v>4322</v>
      </c>
      <c r="C482" s="52"/>
      <c r="D482" t="s">
        <v>91</v>
      </c>
      <c r="E482" t="s">
        <v>1455</v>
      </c>
      <c r="F482" t="s">
        <v>91</v>
      </c>
      <c r="G482" s="19" t="s">
        <v>238</v>
      </c>
      <c r="H482" s="20" t="s">
        <v>1456</v>
      </c>
      <c r="I482" s="21" t="s">
        <v>36</v>
      </c>
      <c r="J482" s="10" t="s">
        <v>36</v>
      </c>
      <c r="K482" s="9">
        <v>12.5</v>
      </c>
      <c r="L482" s="9" t="s">
        <v>73</v>
      </c>
      <c r="M482" s="21" t="s">
        <v>36</v>
      </c>
      <c r="N482" s="9" t="s">
        <v>73</v>
      </c>
      <c r="O482" s="52" t="s">
        <v>36</v>
      </c>
      <c r="P482" s="52">
        <v>4322</v>
      </c>
      <c r="R482" s="10" t="s">
        <v>36</v>
      </c>
      <c r="S482" s="10" t="s">
        <v>57</v>
      </c>
      <c r="T482" s="9" t="s">
        <v>36</v>
      </c>
      <c r="U482" s="22">
        <v>1</v>
      </c>
      <c r="V482" s="22">
        <v>1</v>
      </c>
      <c r="W482" s="22">
        <v>1</v>
      </c>
      <c r="X482" s="22" t="s">
        <v>57</v>
      </c>
      <c r="Y482" s="22" t="s">
        <v>57</v>
      </c>
      <c r="Z482" s="22" t="s">
        <v>74</v>
      </c>
      <c r="AA482" s="51"/>
      <c r="AB482" s="51"/>
      <c r="AC482" s="11" t="s">
        <v>1863</v>
      </c>
      <c r="AD482">
        <v>31</v>
      </c>
    </row>
    <row r="483" spans="1:30" x14ac:dyDescent="0.25">
      <c r="A483" s="52" t="s">
        <v>36</v>
      </c>
      <c r="B483" s="52">
        <v>4321</v>
      </c>
      <c r="C483" s="52"/>
      <c r="D483" t="s">
        <v>91</v>
      </c>
      <c r="E483" t="s">
        <v>1457</v>
      </c>
      <c r="F483" t="s">
        <v>91</v>
      </c>
      <c r="G483" s="3" t="s">
        <v>240</v>
      </c>
      <c r="H483" s="20" t="s">
        <v>1458</v>
      </c>
      <c r="I483" s="21" t="s">
        <v>36</v>
      </c>
      <c r="J483" s="10" t="s">
        <v>36</v>
      </c>
      <c r="K483" s="9">
        <v>12.5</v>
      </c>
      <c r="L483" s="9" t="s">
        <v>73</v>
      </c>
      <c r="M483" s="21" t="s">
        <v>36</v>
      </c>
      <c r="N483" s="9" t="s">
        <v>73</v>
      </c>
      <c r="O483" s="52" t="s">
        <v>36</v>
      </c>
      <c r="P483" s="52">
        <v>4321</v>
      </c>
      <c r="R483" s="10" t="s">
        <v>36</v>
      </c>
      <c r="S483" s="10" t="s">
        <v>57</v>
      </c>
      <c r="T483" s="9" t="s">
        <v>36</v>
      </c>
      <c r="U483" s="22">
        <v>1</v>
      </c>
      <c r="V483" s="22">
        <v>1</v>
      </c>
      <c r="W483" s="22">
        <v>1</v>
      </c>
      <c r="X483" s="22" t="s">
        <v>57</v>
      </c>
      <c r="Y483" s="22" t="s">
        <v>57</v>
      </c>
      <c r="Z483" s="22" t="s">
        <v>74</v>
      </c>
      <c r="AA483" s="51"/>
      <c r="AB483" s="51"/>
      <c r="AC483" s="11" t="s">
        <v>1863</v>
      </c>
      <c r="AD483">
        <v>31</v>
      </c>
    </row>
    <row r="484" spans="1:30" x14ac:dyDescent="0.25">
      <c r="A484" s="52" t="s">
        <v>36</v>
      </c>
      <c r="B484" s="52">
        <v>4325</v>
      </c>
      <c r="C484" s="52"/>
      <c r="D484" t="s">
        <v>91</v>
      </c>
      <c r="E484" t="s">
        <v>1459</v>
      </c>
      <c r="F484" t="s">
        <v>91</v>
      </c>
      <c r="G484" s="3" t="s">
        <v>242</v>
      </c>
      <c r="H484" s="20" t="s">
        <v>1460</v>
      </c>
      <c r="I484" s="21" t="s">
        <v>36</v>
      </c>
      <c r="J484" s="10" t="s">
        <v>36</v>
      </c>
      <c r="K484" s="21">
        <v>12.5</v>
      </c>
      <c r="L484" s="10" t="s">
        <v>73</v>
      </c>
      <c r="M484" s="21" t="s">
        <v>36</v>
      </c>
      <c r="N484" s="9" t="s">
        <v>73</v>
      </c>
      <c r="O484" s="52" t="s">
        <v>36</v>
      </c>
      <c r="P484" s="52">
        <v>4325</v>
      </c>
      <c r="R484" s="10" t="s">
        <v>36</v>
      </c>
      <c r="S484" s="10" t="s">
        <v>57</v>
      </c>
      <c r="T484" s="9" t="s">
        <v>36</v>
      </c>
      <c r="U484" s="22">
        <v>1</v>
      </c>
      <c r="V484" s="22">
        <v>1</v>
      </c>
      <c r="W484" s="22">
        <v>1</v>
      </c>
      <c r="X484" s="22" t="s">
        <v>57</v>
      </c>
      <c r="Y484" s="22" t="s">
        <v>57</v>
      </c>
      <c r="Z484" s="22" t="s">
        <v>74</v>
      </c>
      <c r="AA484" s="51"/>
      <c r="AB484" s="51"/>
      <c r="AC484" s="11" t="s">
        <v>1863</v>
      </c>
      <c r="AD484">
        <v>31</v>
      </c>
    </row>
    <row r="485" spans="1:30" x14ac:dyDescent="0.25">
      <c r="A485" s="52" t="s">
        <v>36</v>
      </c>
      <c r="B485" s="52">
        <v>4324</v>
      </c>
      <c r="C485" s="52"/>
      <c r="D485" t="s">
        <v>91</v>
      </c>
      <c r="E485" t="s">
        <v>1461</v>
      </c>
      <c r="F485" t="s">
        <v>91</v>
      </c>
      <c r="G485" s="3" t="s">
        <v>244</v>
      </c>
      <c r="H485" s="20" t="s">
        <v>1462</v>
      </c>
      <c r="I485" s="21" t="s">
        <v>36</v>
      </c>
      <c r="J485" s="10" t="s">
        <v>36</v>
      </c>
      <c r="K485" s="21">
        <v>12.5</v>
      </c>
      <c r="L485" s="10" t="s">
        <v>73</v>
      </c>
      <c r="M485" s="21" t="s">
        <v>36</v>
      </c>
      <c r="N485" s="9" t="s">
        <v>73</v>
      </c>
      <c r="O485" s="52" t="s">
        <v>36</v>
      </c>
      <c r="P485" s="52">
        <v>4324</v>
      </c>
      <c r="R485" s="10" t="s">
        <v>36</v>
      </c>
      <c r="S485" s="10" t="s">
        <v>57</v>
      </c>
      <c r="T485" s="9" t="s">
        <v>36</v>
      </c>
      <c r="U485" s="22">
        <v>1</v>
      </c>
      <c r="V485" s="22">
        <v>1</v>
      </c>
      <c r="W485" s="22">
        <v>1</v>
      </c>
      <c r="X485" s="22" t="s">
        <v>57</v>
      </c>
      <c r="Y485" s="22" t="s">
        <v>57</v>
      </c>
      <c r="Z485" s="22" t="s">
        <v>74</v>
      </c>
      <c r="AA485" s="51"/>
      <c r="AB485" s="51"/>
      <c r="AC485" s="11" t="s">
        <v>1863</v>
      </c>
      <c r="AD485">
        <v>31</v>
      </c>
    </row>
    <row r="486" spans="1:30" x14ac:dyDescent="0.25">
      <c r="A486" s="52" t="s">
        <v>36</v>
      </c>
      <c r="B486" s="52">
        <v>4328</v>
      </c>
      <c r="C486" s="52"/>
      <c r="D486" t="s">
        <v>91</v>
      </c>
      <c r="E486" t="s">
        <v>1463</v>
      </c>
      <c r="F486" t="s">
        <v>91</v>
      </c>
      <c r="G486" s="3" t="s">
        <v>246</v>
      </c>
      <c r="H486" s="20" t="s">
        <v>1464</v>
      </c>
      <c r="I486" s="21" t="s">
        <v>36</v>
      </c>
      <c r="J486" s="10" t="s">
        <v>36</v>
      </c>
      <c r="K486" s="21">
        <v>22.5</v>
      </c>
      <c r="L486" s="10" t="s">
        <v>73</v>
      </c>
      <c r="M486" s="21" t="s">
        <v>36</v>
      </c>
      <c r="N486" s="9" t="s">
        <v>73</v>
      </c>
      <c r="O486" s="52" t="s">
        <v>36</v>
      </c>
      <c r="P486" s="52">
        <v>4328</v>
      </c>
      <c r="R486" s="10" t="s">
        <v>36</v>
      </c>
      <c r="S486" s="10" t="s">
        <v>57</v>
      </c>
      <c r="T486" s="9" t="s">
        <v>36</v>
      </c>
      <c r="U486" s="22">
        <v>1</v>
      </c>
      <c r="V486" s="22">
        <v>1</v>
      </c>
      <c r="W486" s="22">
        <v>1</v>
      </c>
      <c r="X486" s="22" t="s">
        <v>57</v>
      </c>
      <c r="Y486" s="22" t="s">
        <v>57</v>
      </c>
      <c r="Z486" s="22" t="s">
        <v>74</v>
      </c>
      <c r="AA486" s="51"/>
      <c r="AB486" s="51"/>
      <c r="AC486" s="11" t="s">
        <v>1863</v>
      </c>
      <c r="AD486">
        <v>31</v>
      </c>
    </row>
    <row r="487" spans="1:30" x14ac:dyDescent="0.25">
      <c r="A487" s="52" t="s">
        <v>36</v>
      </c>
      <c r="B487" s="52">
        <v>4327</v>
      </c>
      <c r="C487" s="52"/>
      <c r="D487" t="s">
        <v>91</v>
      </c>
      <c r="E487" t="s">
        <v>1465</v>
      </c>
      <c r="F487" t="s">
        <v>91</v>
      </c>
      <c r="G487" s="19" t="s">
        <v>248</v>
      </c>
      <c r="H487" s="20" t="s">
        <v>1466</v>
      </c>
      <c r="I487" s="21" t="s">
        <v>36</v>
      </c>
      <c r="J487" s="10" t="s">
        <v>36</v>
      </c>
      <c r="K487" s="21">
        <v>22.5</v>
      </c>
      <c r="L487" s="9" t="s">
        <v>73</v>
      </c>
      <c r="M487" s="21" t="s">
        <v>36</v>
      </c>
      <c r="N487" s="9" t="s">
        <v>73</v>
      </c>
      <c r="O487" s="52" t="s">
        <v>36</v>
      </c>
      <c r="P487" s="52">
        <v>4327</v>
      </c>
      <c r="R487" s="9" t="s">
        <v>36</v>
      </c>
      <c r="S487" s="9" t="s">
        <v>57</v>
      </c>
      <c r="T487" s="9" t="s">
        <v>36</v>
      </c>
      <c r="U487" s="22">
        <v>1</v>
      </c>
      <c r="V487" s="22">
        <v>1</v>
      </c>
      <c r="W487" s="22">
        <v>1</v>
      </c>
      <c r="X487" s="22" t="s">
        <v>57</v>
      </c>
      <c r="Y487" s="22" t="s">
        <v>57</v>
      </c>
      <c r="Z487" s="22" t="s">
        <v>74</v>
      </c>
      <c r="AA487" s="51"/>
      <c r="AB487" s="51"/>
      <c r="AC487" s="11" t="s">
        <v>1863</v>
      </c>
      <c r="AD487">
        <v>31</v>
      </c>
    </row>
    <row r="488" spans="1:30" x14ac:dyDescent="0.25">
      <c r="A488" s="52" t="s">
        <v>36</v>
      </c>
      <c r="B488" s="52">
        <v>4331</v>
      </c>
      <c r="C488" s="52"/>
      <c r="D488" s="11" t="s">
        <v>91</v>
      </c>
      <c r="E488" t="s">
        <v>1467</v>
      </c>
      <c r="F488" t="s">
        <v>91</v>
      </c>
      <c r="G488" s="3" t="s">
        <v>250</v>
      </c>
      <c r="H488" s="20" t="s">
        <v>1468</v>
      </c>
      <c r="I488" s="21" t="s">
        <v>36</v>
      </c>
      <c r="J488" s="10" t="s">
        <v>36</v>
      </c>
      <c r="K488" s="9">
        <v>22.5</v>
      </c>
      <c r="L488" s="9" t="s">
        <v>73</v>
      </c>
      <c r="M488" s="21" t="s">
        <v>36</v>
      </c>
      <c r="N488" s="21" t="s">
        <v>73</v>
      </c>
      <c r="O488" s="52" t="s">
        <v>36</v>
      </c>
      <c r="P488" s="52">
        <v>4331</v>
      </c>
      <c r="R488" s="10" t="s">
        <v>36</v>
      </c>
      <c r="S488" s="10" t="s">
        <v>57</v>
      </c>
      <c r="T488" s="9" t="s">
        <v>36</v>
      </c>
      <c r="U488" s="22">
        <v>1</v>
      </c>
      <c r="V488" s="22">
        <v>1</v>
      </c>
      <c r="W488" s="22">
        <v>1</v>
      </c>
      <c r="X488" s="22" t="s">
        <v>57</v>
      </c>
      <c r="Y488" s="22" t="s">
        <v>57</v>
      </c>
      <c r="Z488" s="22" t="s">
        <v>74</v>
      </c>
      <c r="AA488" s="51"/>
      <c r="AB488" s="51"/>
      <c r="AC488" s="11" t="s">
        <v>1863</v>
      </c>
      <c r="AD488">
        <v>31</v>
      </c>
    </row>
    <row r="489" spans="1:30" x14ac:dyDescent="0.25">
      <c r="A489" s="55" t="s">
        <v>36</v>
      </c>
      <c r="B489" s="55">
        <v>4330</v>
      </c>
      <c r="C489" s="52"/>
      <c r="D489" s="11" t="s">
        <v>91</v>
      </c>
      <c r="E489" t="s">
        <v>1469</v>
      </c>
      <c r="F489" t="s">
        <v>91</v>
      </c>
      <c r="G489" s="3" t="s">
        <v>252</v>
      </c>
      <c r="H489" s="20" t="s">
        <v>1470</v>
      </c>
      <c r="I489" s="21" t="s">
        <v>36</v>
      </c>
      <c r="J489" s="10" t="s">
        <v>36</v>
      </c>
      <c r="K489" s="21">
        <v>22.5</v>
      </c>
      <c r="L489" s="9" t="s">
        <v>73</v>
      </c>
      <c r="M489" s="21" t="s">
        <v>36</v>
      </c>
      <c r="N489" s="21" t="s">
        <v>73</v>
      </c>
      <c r="O489" s="55" t="s">
        <v>36</v>
      </c>
      <c r="P489" s="55">
        <v>4330</v>
      </c>
      <c r="R489" s="10" t="s">
        <v>36</v>
      </c>
      <c r="S489" s="10" t="s">
        <v>57</v>
      </c>
      <c r="T489" s="9" t="s">
        <v>36</v>
      </c>
      <c r="U489" s="22">
        <v>1</v>
      </c>
      <c r="V489" s="22">
        <v>1</v>
      </c>
      <c r="W489" s="22">
        <v>1</v>
      </c>
      <c r="X489" s="22" t="s">
        <v>57</v>
      </c>
      <c r="Y489" s="22" t="s">
        <v>57</v>
      </c>
      <c r="Z489" s="22" t="s">
        <v>74</v>
      </c>
      <c r="AA489" s="51"/>
      <c r="AB489" s="51"/>
      <c r="AC489" s="11" t="s">
        <v>1863</v>
      </c>
      <c r="AD489">
        <v>31</v>
      </c>
    </row>
    <row r="490" spans="1:30" x14ac:dyDescent="0.25">
      <c r="A490" s="52" t="s">
        <v>36</v>
      </c>
      <c r="B490" s="52">
        <v>3963</v>
      </c>
      <c r="C490" s="52"/>
      <c r="D490" s="11" t="s">
        <v>91</v>
      </c>
      <c r="E490" t="s">
        <v>253</v>
      </c>
      <c r="F490" t="s">
        <v>91</v>
      </c>
      <c r="G490" s="3" t="s">
        <v>254</v>
      </c>
      <c r="H490" s="20" t="s">
        <v>1471</v>
      </c>
      <c r="I490" s="21" t="s">
        <v>36</v>
      </c>
      <c r="J490" s="10" t="s">
        <v>36</v>
      </c>
      <c r="K490" s="9">
        <v>0.15</v>
      </c>
      <c r="L490" s="9" t="s">
        <v>125</v>
      </c>
      <c r="M490" s="21" t="s">
        <v>36</v>
      </c>
      <c r="N490" s="9" t="s">
        <v>125</v>
      </c>
      <c r="O490" s="52" t="s">
        <v>36</v>
      </c>
      <c r="P490" s="52">
        <v>3963</v>
      </c>
      <c r="R490" s="10" t="s">
        <v>36</v>
      </c>
      <c r="S490" s="10" t="s">
        <v>57</v>
      </c>
      <c r="T490" s="9" t="s">
        <v>36</v>
      </c>
      <c r="U490" s="22">
        <v>1</v>
      </c>
      <c r="V490" s="22">
        <v>1</v>
      </c>
      <c r="W490" s="22">
        <v>1</v>
      </c>
      <c r="X490" s="22" t="s">
        <v>57</v>
      </c>
      <c r="Y490" s="22" t="s">
        <v>57</v>
      </c>
      <c r="Z490" s="22" t="s">
        <v>32</v>
      </c>
      <c r="AA490" s="51" t="s">
        <v>1863</v>
      </c>
      <c r="AB490" s="51" t="s">
        <v>132</v>
      </c>
      <c r="AC490" s="11" t="s">
        <v>1863</v>
      </c>
      <c r="AD490">
        <v>32</v>
      </c>
    </row>
    <row r="491" spans="1:30" x14ac:dyDescent="0.25">
      <c r="A491" s="52" t="s">
        <v>36</v>
      </c>
      <c r="B491" s="52">
        <v>4353</v>
      </c>
      <c r="C491" s="52"/>
      <c r="D491" s="11" t="s">
        <v>91</v>
      </c>
      <c r="E491" t="s">
        <v>283</v>
      </c>
      <c r="F491" t="s">
        <v>91</v>
      </c>
      <c r="G491" s="3" t="s">
        <v>284</v>
      </c>
      <c r="H491" s="20" t="s">
        <v>1472</v>
      </c>
      <c r="I491" s="21" t="s">
        <v>36</v>
      </c>
      <c r="J491" s="10" t="s">
        <v>36</v>
      </c>
      <c r="K491" s="9">
        <v>2</v>
      </c>
      <c r="L491" s="9" t="s">
        <v>137</v>
      </c>
      <c r="M491" s="21" t="s">
        <v>36</v>
      </c>
      <c r="N491" s="9" t="s">
        <v>137</v>
      </c>
      <c r="O491" s="52" t="s">
        <v>36</v>
      </c>
      <c r="P491" s="52">
        <v>4353</v>
      </c>
      <c r="R491" s="10" t="s">
        <v>36</v>
      </c>
      <c r="S491" s="10" t="s">
        <v>57</v>
      </c>
      <c r="T491" s="9" t="s">
        <v>36</v>
      </c>
      <c r="U491" s="22">
        <v>0.5</v>
      </c>
      <c r="V491" s="22">
        <v>0.5</v>
      </c>
      <c r="W491" s="22">
        <v>0.5</v>
      </c>
      <c r="X491" s="22" t="s">
        <v>57</v>
      </c>
      <c r="Y491" s="22" t="s">
        <v>57</v>
      </c>
      <c r="Z491" s="22" t="s">
        <v>74</v>
      </c>
      <c r="AA491" s="51"/>
      <c r="AB491" s="51"/>
      <c r="AC491" s="11" t="s">
        <v>1863</v>
      </c>
      <c r="AD491">
        <v>32</v>
      </c>
    </row>
    <row r="492" spans="1:30" x14ac:dyDescent="0.25">
      <c r="A492" s="52" t="s">
        <v>36</v>
      </c>
      <c r="B492" s="52">
        <v>4351</v>
      </c>
      <c r="C492" s="52"/>
      <c r="D492" s="11" t="s">
        <v>91</v>
      </c>
      <c r="E492" t="s">
        <v>285</v>
      </c>
      <c r="F492" t="s">
        <v>91</v>
      </c>
      <c r="G492" s="3" t="s">
        <v>286</v>
      </c>
      <c r="H492" s="20" t="s">
        <v>1473</v>
      </c>
      <c r="I492" s="21" t="s">
        <v>36</v>
      </c>
      <c r="J492" s="10" t="s">
        <v>36</v>
      </c>
      <c r="K492" s="9">
        <v>2</v>
      </c>
      <c r="L492" s="9" t="s">
        <v>137</v>
      </c>
      <c r="M492" s="21" t="s">
        <v>36</v>
      </c>
      <c r="N492" s="9" t="s">
        <v>137</v>
      </c>
      <c r="O492" s="52" t="s">
        <v>36</v>
      </c>
      <c r="P492" s="52">
        <v>4351</v>
      </c>
      <c r="R492" s="10" t="s">
        <v>36</v>
      </c>
      <c r="S492" s="10" t="s">
        <v>57</v>
      </c>
      <c r="T492" s="9" t="s">
        <v>36</v>
      </c>
      <c r="U492" s="22">
        <v>0.5</v>
      </c>
      <c r="V492" s="22">
        <v>0.5</v>
      </c>
      <c r="W492" s="22">
        <v>0.5</v>
      </c>
      <c r="X492" s="22" t="s">
        <v>57</v>
      </c>
      <c r="Y492" s="22" t="s">
        <v>57</v>
      </c>
      <c r="Z492" s="22" t="s">
        <v>74</v>
      </c>
      <c r="AA492" s="51"/>
      <c r="AB492" s="51"/>
      <c r="AC492" s="11" t="s">
        <v>1863</v>
      </c>
      <c r="AD492">
        <v>32</v>
      </c>
    </row>
    <row r="493" spans="1:30" x14ac:dyDescent="0.25">
      <c r="A493" s="52" t="s">
        <v>36</v>
      </c>
      <c r="B493" s="52">
        <v>4349</v>
      </c>
      <c r="C493" s="52"/>
      <c r="D493" s="11" t="s">
        <v>91</v>
      </c>
      <c r="E493" t="s">
        <v>287</v>
      </c>
      <c r="F493" t="s">
        <v>91</v>
      </c>
      <c r="G493" s="3" t="s">
        <v>288</v>
      </c>
      <c r="H493" s="20" t="s">
        <v>1474</v>
      </c>
      <c r="I493" s="21" t="s">
        <v>36</v>
      </c>
      <c r="J493" s="10" t="s">
        <v>36</v>
      </c>
      <c r="K493" s="9">
        <v>1.5</v>
      </c>
      <c r="L493" s="9" t="s">
        <v>137</v>
      </c>
      <c r="M493" s="21" t="s">
        <v>36</v>
      </c>
      <c r="N493" s="9" t="s">
        <v>137</v>
      </c>
      <c r="O493" s="52" t="s">
        <v>36</v>
      </c>
      <c r="P493" s="52">
        <v>4349</v>
      </c>
      <c r="R493" s="10" t="s">
        <v>36</v>
      </c>
      <c r="S493" s="10" t="s">
        <v>57</v>
      </c>
      <c r="T493" s="9" t="s">
        <v>36</v>
      </c>
      <c r="U493" s="22">
        <v>0.5</v>
      </c>
      <c r="V493" s="22">
        <v>0.5</v>
      </c>
      <c r="W493" s="22">
        <v>0.5</v>
      </c>
      <c r="X493" s="22" t="s">
        <v>57</v>
      </c>
      <c r="Y493" s="22" t="s">
        <v>57</v>
      </c>
      <c r="Z493" s="22" t="s">
        <v>74</v>
      </c>
      <c r="AA493" s="51"/>
      <c r="AB493" s="51"/>
      <c r="AC493" s="11" t="s">
        <v>1863</v>
      </c>
      <c r="AD493">
        <v>32</v>
      </c>
    </row>
    <row r="494" spans="1:30" x14ac:dyDescent="0.25">
      <c r="A494" s="52" t="s">
        <v>36</v>
      </c>
      <c r="B494" s="52">
        <v>4352</v>
      </c>
      <c r="C494" s="52"/>
      <c r="D494" s="11" t="s">
        <v>91</v>
      </c>
      <c r="E494" t="s">
        <v>289</v>
      </c>
      <c r="F494" t="s">
        <v>91</v>
      </c>
      <c r="G494" s="3" t="s">
        <v>290</v>
      </c>
      <c r="H494" s="20" t="s">
        <v>1475</v>
      </c>
      <c r="I494" s="21" t="s">
        <v>36</v>
      </c>
      <c r="J494" s="10" t="s">
        <v>36</v>
      </c>
      <c r="K494" s="9">
        <v>2</v>
      </c>
      <c r="L494" s="9" t="s">
        <v>137</v>
      </c>
      <c r="M494" s="21" t="s">
        <v>36</v>
      </c>
      <c r="N494" s="9" t="s">
        <v>137</v>
      </c>
      <c r="O494" s="52" t="s">
        <v>36</v>
      </c>
      <c r="P494" s="52">
        <v>4352</v>
      </c>
      <c r="R494" s="10" t="s">
        <v>36</v>
      </c>
      <c r="S494" s="10" t="s">
        <v>57</v>
      </c>
      <c r="T494" s="9" t="s">
        <v>36</v>
      </c>
      <c r="U494" s="22">
        <v>0.5</v>
      </c>
      <c r="V494" s="22">
        <v>0.5</v>
      </c>
      <c r="W494" s="22">
        <v>0.5</v>
      </c>
      <c r="X494" s="22" t="s">
        <v>57</v>
      </c>
      <c r="Y494" s="22" t="s">
        <v>57</v>
      </c>
      <c r="Z494" s="22" t="s">
        <v>74</v>
      </c>
      <c r="AA494" s="51"/>
      <c r="AB494" s="51"/>
      <c r="AC494" s="11" t="s">
        <v>1863</v>
      </c>
      <c r="AD494">
        <v>32</v>
      </c>
    </row>
    <row r="495" spans="1:30" x14ac:dyDescent="0.25">
      <c r="A495" s="52" t="s">
        <v>36</v>
      </c>
      <c r="B495" s="52">
        <v>4350</v>
      </c>
      <c r="C495" s="52"/>
      <c r="D495" s="11" t="s">
        <v>91</v>
      </c>
      <c r="E495" t="s">
        <v>291</v>
      </c>
      <c r="F495" t="s">
        <v>91</v>
      </c>
      <c r="G495" s="3" t="s">
        <v>292</v>
      </c>
      <c r="H495" s="20" t="s">
        <v>1476</v>
      </c>
      <c r="I495" s="21" t="s">
        <v>36</v>
      </c>
      <c r="J495" s="10" t="s">
        <v>36</v>
      </c>
      <c r="K495" s="9">
        <v>2</v>
      </c>
      <c r="L495" s="9" t="s">
        <v>137</v>
      </c>
      <c r="M495" s="21" t="s">
        <v>36</v>
      </c>
      <c r="N495" s="9" t="s">
        <v>137</v>
      </c>
      <c r="O495" s="52" t="s">
        <v>36</v>
      </c>
      <c r="P495" s="52">
        <v>4350</v>
      </c>
      <c r="R495" s="10" t="s">
        <v>36</v>
      </c>
      <c r="S495" s="10" t="s">
        <v>57</v>
      </c>
      <c r="T495" s="9" t="s">
        <v>36</v>
      </c>
      <c r="U495" s="22">
        <v>0.5</v>
      </c>
      <c r="V495" s="22">
        <v>0.5</v>
      </c>
      <c r="W495" s="22">
        <v>0.5</v>
      </c>
      <c r="X495" s="22" t="s">
        <v>57</v>
      </c>
      <c r="Y495" s="22" t="s">
        <v>57</v>
      </c>
      <c r="Z495" s="22" t="s">
        <v>74</v>
      </c>
      <c r="AA495" s="51"/>
      <c r="AB495" s="51"/>
      <c r="AC495" s="11" t="s">
        <v>1863</v>
      </c>
      <c r="AD495">
        <v>32</v>
      </c>
    </row>
    <row r="496" spans="1:30" x14ac:dyDescent="0.25">
      <c r="A496" s="52" t="s">
        <v>36</v>
      </c>
      <c r="B496" s="52">
        <v>4348</v>
      </c>
      <c r="C496" s="52"/>
      <c r="D496" s="11" t="s">
        <v>91</v>
      </c>
      <c r="E496" t="s">
        <v>293</v>
      </c>
      <c r="F496" t="s">
        <v>91</v>
      </c>
      <c r="G496" s="3" t="s">
        <v>294</v>
      </c>
      <c r="H496" s="20" t="s">
        <v>1477</v>
      </c>
      <c r="I496" s="21" t="s">
        <v>36</v>
      </c>
      <c r="J496" s="10" t="s">
        <v>36</v>
      </c>
      <c r="K496" s="9">
        <v>1.5</v>
      </c>
      <c r="L496" s="9" t="s">
        <v>137</v>
      </c>
      <c r="M496" s="21" t="s">
        <v>36</v>
      </c>
      <c r="N496" s="9" t="s">
        <v>137</v>
      </c>
      <c r="O496" s="52" t="s">
        <v>36</v>
      </c>
      <c r="P496" s="52">
        <v>4348</v>
      </c>
      <c r="R496" s="10" t="s">
        <v>36</v>
      </c>
      <c r="S496" s="10" t="s">
        <v>57</v>
      </c>
      <c r="T496" s="9" t="s">
        <v>36</v>
      </c>
      <c r="U496" s="22">
        <v>0.5</v>
      </c>
      <c r="V496" s="22">
        <v>0.5</v>
      </c>
      <c r="W496" s="22">
        <v>0.5</v>
      </c>
      <c r="X496" s="22" t="s">
        <v>57</v>
      </c>
      <c r="Y496" s="22" t="s">
        <v>57</v>
      </c>
      <c r="Z496" s="22" t="s">
        <v>74</v>
      </c>
      <c r="AA496" s="51"/>
      <c r="AB496" s="51"/>
      <c r="AC496" s="11" t="s">
        <v>1863</v>
      </c>
      <c r="AD496">
        <v>32</v>
      </c>
    </row>
    <row r="497" spans="1:30" x14ac:dyDescent="0.25">
      <c r="A497" s="52"/>
      <c r="B497" s="52"/>
      <c r="C497" s="52"/>
      <c r="D497" s="11"/>
      <c r="G497" s="3" t="s">
        <v>1478</v>
      </c>
      <c r="H497" s="20" t="s">
        <v>1478</v>
      </c>
      <c r="I497" s="21"/>
      <c r="L497" s="9"/>
      <c r="M497" s="21"/>
      <c r="N497" s="9"/>
      <c r="T497" s="9"/>
      <c r="U497" s="22"/>
      <c r="V497" s="22"/>
      <c r="W497" s="22"/>
      <c r="X497" s="22" t="s">
        <v>57</v>
      </c>
      <c r="Y497" s="22"/>
      <c r="Z497" s="22"/>
      <c r="AA497" s="51"/>
      <c r="AB497" s="51"/>
    </row>
    <row r="498" spans="1:30" x14ac:dyDescent="0.25">
      <c r="A498" s="52" t="s">
        <v>36</v>
      </c>
      <c r="B498" s="52">
        <v>4933</v>
      </c>
      <c r="C498" s="52"/>
      <c r="D498" s="11" t="s">
        <v>91</v>
      </c>
      <c r="E498" t="s">
        <v>1479</v>
      </c>
      <c r="F498" t="s">
        <v>91</v>
      </c>
      <c r="G498" s="3" t="s">
        <v>1480</v>
      </c>
      <c r="H498" s="20" t="s">
        <v>1481</v>
      </c>
      <c r="I498" s="21" t="s">
        <v>36</v>
      </c>
      <c r="J498" s="10" t="s">
        <v>36</v>
      </c>
      <c r="K498" s="9">
        <v>50</v>
      </c>
      <c r="L498" s="9" t="s">
        <v>1846</v>
      </c>
      <c r="M498" s="21">
        <v>50</v>
      </c>
      <c r="N498" s="9" t="s">
        <v>1846</v>
      </c>
      <c r="O498" s="52" t="s">
        <v>36</v>
      </c>
      <c r="P498" s="52">
        <v>4933</v>
      </c>
      <c r="R498" s="10" t="s">
        <v>36</v>
      </c>
      <c r="S498" s="10" t="s">
        <v>57</v>
      </c>
      <c r="T498" s="9" t="s">
        <v>36</v>
      </c>
      <c r="U498" s="22">
        <v>1</v>
      </c>
      <c r="V498" s="22">
        <v>1</v>
      </c>
      <c r="W498" s="22">
        <v>1</v>
      </c>
      <c r="X498" s="22" t="s">
        <v>57</v>
      </c>
      <c r="Y498" s="22" t="s">
        <v>57</v>
      </c>
      <c r="Z498" s="22" t="s">
        <v>74</v>
      </c>
      <c r="AA498" s="51"/>
      <c r="AB498" s="51"/>
      <c r="AC498" s="11" t="s">
        <v>1863</v>
      </c>
      <c r="AD498">
        <v>36</v>
      </c>
    </row>
    <row r="499" spans="1:30" x14ac:dyDescent="0.25">
      <c r="A499" s="52" t="s">
        <v>36</v>
      </c>
      <c r="B499" s="52">
        <v>4935</v>
      </c>
      <c r="C499" s="52"/>
      <c r="D499" s="11" t="s">
        <v>91</v>
      </c>
      <c r="E499" t="s">
        <v>1482</v>
      </c>
      <c r="F499" t="s">
        <v>91</v>
      </c>
      <c r="G499" s="3" t="s">
        <v>1483</v>
      </c>
      <c r="H499" s="20" t="s">
        <v>1484</v>
      </c>
      <c r="I499" s="21" t="s">
        <v>36</v>
      </c>
      <c r="J499" s="10" t="s">
        <v>36</v>
      </c>
      <c r="K499" s="9">
        <v>75</v>
      </c>
      <c r="L499" s="9" t="s">
        <v>1846</v>
      </c>
      <c r="M499" s="21">
        <v>75</v>
      </c>
      <c r="N499" s="9" t="s">
        <v>1846</v>
      </c>
      <c r="O499" s="52" t="s">
        <v>36</v>
      </c>
      <c r="P499" s="52">
        <v>4935</v>
      </c>
      <c r="R499" s="10" t="s">
        <v>36</v>
      </c>
      <c r="S499" s="10" t="s">
        <v>57</v>
      </c>
      <c r="T499" s="9" t="s">
        <v>36</v>
      </c>
      <c r="U499" s="22">
        <v>1</v>
      </c>
      <c r="V499" s="22">
        <v>1</v>
      </c>
      <c r="W499" s="22">
        <v>1</v>
      </c>
      <c r="X499" s="22" t="s">
        <v>57</v>
      </c>
      <c r="Y499" s="22" t="s">
        <v>57</v>
      </c>
      <c r="Z499" s="22" t="s">
        <v>74</v>
      </c>
      <c r="AA499" s="51"/>
      <c r="AB499" s="51"/>
      <c r="AC499" s="11" t="s">
        <v>1863</v>
      </c>
      <c r="AD499">
        <v>36</v>
      </c>
    </row>
    <row r="500" spans="1:30" x14ac:dyDescent="0.25">
      <c r="A500" s="52" t="s">
        <v>36</v>
      </c>
      <c r="B500" s="52">
        <v>4931</v>
      </c>
      <c r="C500" s="52"/>
      <c r="D500" s="11" t="s">
        <v>91</v>
      </c>
      <c r="E500" t="s">
        <v>1485</v>
      </c>
      <c r="F500" t="s">
        <v>91</v>
      </c>
      <c r="G500" s="3" t="s">
        <v>1486</v>
      </c>
      <c r="H500" s="20" t="s">
        <v>1487</v>
      </c>
      <c r="I500" s="21" t="s">
        <v>36</v>
      </c>
      <c r="J500" s="10" t="s">
        <v>36</v>
      </c>
      <c r="K500" s="9">
        <v>100</v>
      </c>
      <c r="L500" s="9" t="s">
        <v>1846</v>
      </c>
      <c r="M500" s="21">
        <v>100</v>
      </c>
      <c r="N500" s="9" t="s">
        <v>1846</v>
      </c>
      <c r="O500" s="52" t="s">
        <v>36</v>
      </c>
      <c r="P500" s="52">
        <v>4931</v>
      </c>
      <c r="R500" s="10" t="s">
        <v>36</v>
      </c>
      <c r="S500" s="10" t="s">
        <v>57</v>
      </c>
      <c r="T500" s="9" t="s">
        <v>36</v>
      </c>
      <c r="U500" s="22">
        <v>1</v>
      </c>
      <c r="V500" s="22">
        <v>1</v>
      </c>
      <c r="W500" s="22">
        <v>1</v>
      </c>
      <c r="X500" s="22" t="s">
        <v>57</v>
      </c>
      <c r="Y500" s="22" t="s">
        <v>57</v>
      </c>
      <c r="Z500" s="22" t="s">
        <v>74</v>
      </c>
      <c r="AA500" s="51"/>
      <c r="AB500" s="51"/>
      <c r="AC500" s="11" t="s">
        <v>1863</v>
      </c>
      <c r="AD500">
        <v>36</v>
      </c>
    </row>
    <row r="501" spans="1:30" x14ac:dyDescent="0.25">
      <c r="A501" s="52" t="s">
        <v>36</v>
      </c>
      <c r="B501" s="52">
        <v>4934</v>
      </c>
      <c r="C501" s="52"/>
      <c r="D501" s="11" t="s">
        <v>91</v>
      </c>
      <c r="E501" t="s">
        <v>1488</v>
      </c>
      <c r="F501" t="s">
        <v>91</v>
      </c>
      <c r="G501" s="3" t="s">
        <v>1489</v>
      </c>
      <c r="H501" s="20" t="s">
        <v>1490</v>
      </c>
      <c r="I501" s="21" t="s">
        <v>36</v>
      </c>
      <c r="J501" s="10" t="s">
        <v>36</v>
      </c>
      <c r="K501" s="9">
        <v>75</v>
      </c>
      <c r="L501" s="9" t="s">
        <v>1846</v>
      </c>
      <c r="M501" s="21">
        <v>75</v>
      </c>
      <c r="N501" s="9" t="s">
        <v>1846</v>
      </c>
      <c r="O501" s="52" t="s">
        <v>36</v>
      </c>
      <c r="P501" s="52">
        <v>4934</v>
      </c>
      <c r="R501" s="10" t="s">
        <v>36</v>
      </c>
      <c r="S501" s="10" t="s">
        <v>57</v>
      </c>
      <c r="T501" s="9" t="s">
        <v>36</v>
      </c>
      <c r="U501" s="22">
        <v>1</v>
      </c>
      <c r="V501" s="22">
        <v>1</v>
      </c>
      <c r="W501" s="22">
        <v>1</v>
      </c>
      <c r="X501" s="22" t="s">
        <v>57</v>
      </c>
      <c r="Y501" s="22" t="s">
        <v>57</v>
      </c>
      <c r="Z501" s="22" t="s">
        <v>74</v>
      </c>
      <c r="AA501" s="51"/>
      <c r="AB501" s="51"/>
      <c r="AC501" s="11" t="s">
        <v>1863</v>
      </c>
      <c r="AD501">
        <v>36</v>
      </c>
    </row>
    <row r="502" spans="1:30" x14ac:dyDescent="0.25">
      <c r="A502" s="52" t="s">
        <v>36</v>
      </c>
      <c r="B502" s="52">
        <v>4936</v>
      </c>
      <c r="C502" s="52"/>
      <c r="D502" s="11" t="s">
        <v>91</v>
      </c>
      <c r="E502" t="s">
        <v>1491</v>
      </c>
      <c r="F502" t="s">
        <v>91</v>
      </c>
      <c r="G502" s="3" t="s">
        <v>1492</v>
      </c>
      <c r="H502" s="20" t="s">
        <v>1493</v>
      </c>
      <c r="I502" s="21" t="s">
        <v>36</v>
      </c>
      <c r="J502" s="10" t="s">
        <v>36</v>
      </c>
      <c r="K502" s="9">
        <v>100</v>
      </c>
      <c r="L502" s="9" t="s">
        <v>1846</v>
      </c>
      <c r="M502" s="21">
        <v>100</v>
      </c>
      <c r="N502" s="9" t="s">
        <v>1846</v>
      </c>
      <c r="O502" s="52" t="s">
        <v>36</v>
      </c>
      <c r="P502" s="52">
        <v>4936</v>
      </c>
      <c r="R502" s="10" t="s">
        <v>36</v>
      </c>
      <c r="S502" s="10" t="s">
        <v>57</v>
      </c>
      <c r="T502" s="9" t="s">
        <v>36</v>
      </c>
      <c r="U502" s="22">
        <v>1</v>
      </c>
      <c r="V502" s="22">
        <v>1</v>
      </c>
      <c r="W502" s="22">
        <v>1</v>
      </c>
      <c r="X502" s="22" t="s">
        <v>57</v>
      </c>
      <c r="Y502" s="22" t="s">
        <v>57</v>
      </c>
      <c r="Z502" s="22" t="s">
        <v>74</v>
      </c>
      <c r="AA502" s="51"/>
      <c r="AB502" s="51"/>
      <c r="AC502" s="11" t="s">
        <v>1863</v>
      </c>
      <c r="AD502">
        <v>36</v>
      </c>
    </row>
    <row r="503" spans="1:30" x14ac:dyDescent="0.25">
      <c r="A503" s="52" t="s">
        <v>36</v>
      </c>
      <c r="B503" s="52">
        <v>4932</v>
      </c>
      <c r="C503" s="52"/>
      <c r="D503" s="11" t="s">
        <v>91</v>
      </c>
      <c r="E503" t="s">
        <v>1494</v>
      </c>
      <c r="F503" t="s">
        <v>91</v>
      </c>
      <c r="G503" s="3" t="s">
        <v>1495</v>
      </c>
      <c r="H503" s="20" t="s">
        <v>1496</v>
      </c>
      <c r="I503" s="21" t="s">
        <v>36</v>
      </c>
      <c r="J503" s="10" t="s">
        <v>36</v>
      </c>
      <c r="K503" s="9">
        <v>125</v>
      </c>
      <c r="L503" s="9" t="s">
        <v>1846</v>
      </c>
      <c r="M503" s="21">
        <v>125</v>
      </c>
      <c r="N503" s="9" t="s">
        <v>1846</v>
      </c>
      <c r="O503" s="52" t="s">
        <v>36</v>
      </c>
      <c r="P503" s="52">
        <v>4932</v>
      </c>
      <c r="R503" s="10" t="s">
        <v>36</v>
      </c>
      <c r="S503" s="10" t="s">
        <v>57</v>
      </c>
      <c r="T503" s="9" t="s">
        <v>36</v>
      </c>
      <c r="U503" s="22">
        <v>1</v>
      </c>
      <c r="V503" s="22">
        <v>1</v>
      </c>
      <c r="W503" s="22">
        <v>1</v>
      </c>
      <c r="X503" s="22" t="s">
        <v>57</v>
      </c>
      <c r="Y503" s="22" t="s">
        <v>57</v>
      </c>
      <c r="Z503" s="22" t="s">
        <v>74</v>
      </c>
      <c r="AA503" s="51"/>
      <c r="AB503" s="51"/>
      <c r="AC503" s="11" t="s">
        <v>1863</v>
      </c>
      <c r="AD503">
        <v>36</v>
      </c>
    </row>
    <row r="504" spans="1:30" x14ac:dyDescent="0.25">
      <c r="A504" s="52" t="s">
        <v>36</v>
      </c>
      <c r="B504" s="52">
        <v>4933</v>
      </c>
      <c r="C504" s="52"/>
      <c r="D504" t="s">
        <v>91</v>
      </c>
      <c r="E504" t="s">
        <v>1497</v>
      </c>
      <c r="F504" t="s">
        <v>1241</v>
      </c>
      <c r="G504" s="19" t="s">
        <v>1480</v>
      </c>
      <c r="H504" s="20" t="s">
        <v>1498</v>
      </c>
      <c r="I504" s="21" t="s">
        <v>36</v>
      </c>
      <c r="J504" s="10" t="s">
        <v>36</v>
      </c>
      <c r="K504" s="21">
        <v>50</v>
      </c>
      <c r="L504" s="9" t="s">
        <v>1846</v>
      </c>
      <c r="M504" s="21">
        <v>50</v>
      </c>
      <c r="N504" s="9" t="s">
        <v>1846</v>
      </c>
      <c r="O504" s="52" t="s">
        <v>36</v>
      </c>
      <c r="P504" s="52">
        <v>4933</v>
      </c>
      <c r="R504" s="9" t="s">
        <v>36</v>
      </c>
      <c r="S504" s="9" t="s">
        <v>1841</v>
      </c>
      <c r="T504" s="9" t="s">
        <v>36</v>
      </c>
      <c r="U504" s="22">
        <v>1</v>
      </c>
      <c r="V504" s="22">
        <v>1</v>
      </c>
      <c r="W504" s="22">
        <v>1</v>
      </c>
      <c r="X504" s="22" t="s">
        <v>57</v>
      </c>
      <c r="Y504" s="22" t="s">
        <v>57</v>
      </c>
      <c r="Z504" s="22" t="s">
        <v>74</v>
      </c>
      <c r="AA504" s="51"/>
      <c r="AB504" s="51"/>
      <c r="AC504" s="11" t="s">
        <v>1863</v>
      </c>
      <c r="AD504">
        <v>36</v>
      </c>
    </row>
    <row r="505" spans="1:30" x14ac:dyDescent="0.25">
      <c r="A505" s="52" t="s">
        <v>36</v>
      </c>
      <c r="B505" s="52">
        <v>4935</v>
      </c>
      <c r="C505" s="52"/>
      <c r="D505" s="11" t="s">
        <v>91</v>
      </c>
      <c r="E505" t="s">
        <v>1499</v>
      </c>
      <c r="F505" t="s">
        <v>1241</v>
      </c>
      <c r="G505" s="3" t="s">
        <v>1483</v>
      </c>
      <c r="H505" s="20" t="s">
        <v>1500</v>
      </c>
      <c r="I505" s="21" t="s">
        <v>36</v>
      </c>
      <c r="J505" s="10" t="s">
        <v>36</v>
      </c>
      <c r="K505" s="9">
        <v>75</v>
      </c>
      <c r="L505" s="9" t="s">
        <v>1846</v>
      </c>
      <c r="M505" s="21">
        <v>75</v>
      </c>
      <c r="N505" s="9" t="s">
        <v>1846</v>
      </c>
      <c r="O505" s="52" t="s">
        <v>36</v>
      </c>
      <c r="P505" s="52">
        <v>4935</v>
      </c>
      <c r="R505" s="10" t="s">
        <v>36</v>
      </c>
      <c r="S505" s="10" t="s">
        <v>1841</v>
      </c>
      <c r="T505" s="9" t="s">
        <v>36</v>
      </c>
      <c r="U505" s="22">
        <v>1</v>
      </c>
      <c r="V505" s="22">
        <v>1</v>
      </c>
      <c r="W505" s="22">
        <v>1</v>
      </c>
      <c r="X505" s="22" t="s">
        <v>57</v>
      </c>
      <c r="Y505" s="22" t="s">
        <v>57</v>
      </c>
      <c r="Z505" s="22" t="s">
        <v>74</v>
      </c>
      <c r="AA505" s="51"/>
      <c r="AB505" s="51"/>
      <c r="AC505" s="11" t="s">
        <v>1863</v>
      </c>
      <c r="AD505">
        <v>36</v>
      </c>
    </row>
    <row r="506" spans="1:30" x14ac:dyDescent="0.25">
      <c r="A506" s="52" t="s">
        <v>36</v>
      </c>
      <c r="B506" s="52">
        <v>4931</v>
      </c>
      <c r="C506" s="52"/>
      <c r="D506" s="11" t="s">
        <v>91</v>
      </c>
      <c r="E506" t="s">
        <v>1501</v>
      </c>
      <c r="F506" t="s">
        <v>1241</v>
      </c>
      <c r="G506" s="3" t="s">
        <v>1486</v>
      </c>
      <c r="H506" s="20" t="s">
        <v>1502</v>
      </c>
      <c r="I506" s="21" t="s">
        <v>36</v>
      </c>
      <c r="J506" s="10" t="s">
        <v>36</v>
      </c>
      <c r="K506" s="9">
        <v>100</v>
      </c>
      <c r="L506" s="9" t="s">
        <v>1846</v>
      </c>
      <c r="M506" s="21">
        <v>100</v>
      </c>
      <c r="N506" s="9" t="s">
        <v>1846</v>
      </c>
      <c r="O506" s="52" t="s">
        <v>36</v>
      </c>
      <c r="P506" s="52">
        <v>4931</v>
      </c>
      <c r="R506" s="10" t="s">
        <v>36</v>
      </c>
      <c r="S506" s="10" t="s">
        <v>1841</v>
      </c>
      <c r="T506" s="9" t="s">
        <v>36</v>
      </c>
      <c r="U506" s="22">
        <v>1</v>
      </c>
      <c r="V506" s="22">
        <v>1</v>
      </c>
      <c r="W506" s="22">
        <v>1</v>
      </c>
      <c r="X506" s="22" t="s">
        <v>57</v>
      </c>
      <c r="Y506" s="22" t="s">
        <v>57</v>
      </c>
      <c r="Z506" s="22" t="s">
        <v>74</v>
      </c>
      <c r="AA506" s="51"/>
      <c r="AB506" s="51"/>
      <c r="AC506" s="11" t="s">
        <v>1863</v>
      </c>
      <c r="AD506">
        <v>36</v>
      </c>
    </row>
    <row r="507" spans="1:30" x14ac:dyDescent="0.25">
      <c r="A507" s="52" t="s">
        <v>36</v>
      </c>
      <c r="B507" s="52">
        <v>4934</v>
      </c>
      <c r="C507" s="52"/>
      <c r="D507" s="11" t="s">
        <v>91</v>
      </c>
      <c r="E507" t="s">
        <v>1503</v>
      </c>
      <c r="F507" t="s">
        <v>1241</v>
      </c>
      <c r="G507" s="3" t="s">
        <v>1489</v>
      </c>
      <c r="H507" s="20" t="s">
        <v>1504</v>
      </c>
      <c r="I507" s="21" t="s">
        <v>36</v>
      </c>
      <c r="J507" s="10" t="s">
        <v>36</v>
      </c>
      <c r="K507" s="9">
        <v>75</v>
      </c>
      <c r="L507" s="9" t="s">
        <v>1846</v>
      </c>
      <c r="M507" s="21">
        <v>75</v>
      </c>
      <c r="N507" s="9" t="s">
        <v>1846</v>
      </c>
      <c r="O507" s="52" t="s">
        <v>36</v>
      </c>
      <c r="P507" s="52">
        <v>4934</v>
      </c>
      <c r="R507" s="10" t="s">
        <v>36</v>
      </c>
      <c r="S507" s="10" t="s">
        <v>1841</v>
      </c>
      <c r="T507" s="9" t="s">
        <v>36</v>
      </c>
      <c r="U507" s="22">
        <v>1</v>
      </c>
      <c r="V507" s="22">
        <v>1</v>
      </c>
      <c r="W507" s="22">
        <v>1</v>
      </c>
      <c r="X507" s="22" t="s">
        <v>57</v>
      </c>
      <c r="Y507" s="22" t="s">
        <v>57</v>
      </c>
      <c r="Z507" s="22" t="s">
        <v>74</v>
      </c>
      <c r="AA507" s="51"/>
      <c r="AB507" s="51"/>
      <c r="AC507" s="11" t="s">
        <v>1863</v>
      </c>
      <c r="AD507">
        <v>36</v>
      </c>
    </row>
    <row r="508" spans="1:30" x14ac:dyDescent="0.25">
      <c r="A508" s="52" t="s">
        <v>36</v>
      </c>
      <c r="B508" s="52">
        <v>4936</v>
      </c>
      <c r="C508" s="52"/>
      <c r="D508" s="11" t="s">
        <v>91</v>
      </c>
      <c r="E508" t="s">
        <v>1505</v>
      </c>
      <c r="F508" t="s">
        <v>1241</v>
      </c>
      <c r="G508" s="3" t="s">
        <v>1492</v>
      </c>
      <c r="H508" s="20" t="s">
        <v>1506</v>
      </c>
      <c r="I508" s="21" t="s">
        <v>36</v>
      </c>
      <c r="J508" s="10" t="s">
        <v>36</v>
      </c>
      <c r="K508" s="9">
        <v>100</v>
      </c>
      <c r="L508" s="9" t="s">
        <v>1846</v>
      </c>
      <c r="M508" s="21">
        <v>100</v>
      </c>
      <c r="N508" s="9" t="s">
        <v>1846</v>
      </c>
      <c r="O508" s="52" t="s">
        <v>36</v>
      </c>
      <c r="P508" s="52">
        <v>4936</v>
      </c>
      <c r="R508" s="10" t="s">
        <v>36</v>
      </c>
      <c r="S508" s="10" t="s">
        <v>1841</v>
      </c>
      <c r="T508" s="9" t="s">
        <v>36</v>
      </c>
      <c r="U508" s="22">
        <v>1</v>
      </c>
      <c r="V508" s="22">
        <v>1</v>
      </c>
      <c r="W508" s="22">
        <v>1</v>
      </c>
      <c r="X508" s="22" t="s">
        <v>57</v>
      </c>
      <c r="Y508" s="22" t="s">
        <v>57</v>
      </c>
      <c r="Z508" s="22" t="s">
        <v>74</v>
      </c>
      <c r="AA508" s="51"/>
      <c r="AB508" s="51"/>
      <c r="AC508" s="11" t="s">
        <v>1863</v>
      </c>
      <c r="AD508">
        <v>36</v>
      </c>
    </row>
    <row r="509" spans="1:30" x14ac:dyDescent="0.25">
      <c r="A509" s="52" t="s">
        <v>36</v>
      </c>
      <c r="B509" s="52">
        <v>4932</v>
      </c>
      <c r="C509" s="52"/>
      <c r="D509" s="11" t="s">
        <v>91</v>
      </c>
      <c r="E509" t="s">
        <v>1507</v>
      </c>
      <c r="F509" t="s">
        <v>1241</v>
      </c>
      <c r="G509" s="3" t="s">
        <v>1495</v>
      </c>
      <c r="H509" s="20" t="s">
        <v>1508</v>
      </c>
      <c r="I509" s="21" t="s">
        <v>36</v>
      </c>
      <c r="J509" s="10" t="s">
        <v>36</v>
      </c>
      <c r="K509" s="9">
        <v>125</v>
      </c>
      <c r="L509" s="9" t="s">
        <v>1846</v>
      </c>
      <c r="M509" s="21">
        <v>125</v>
      </c>
      <c r="N509" s="9" t="s">
        <v>1846</v>
      </c>
      <c r="O509" s="52" t="s">
        <v>36</v>
      </c>
      <c r="P509" s="52">
        <v>4932</v>
      </c>
      <c r="R509" s="10" t="s">
        <v>36</v>
      </c>
      <c r="S509" s="10" t="s">
        <v>1841</v>
      </c>
      <c r="T509" s="9" t="s">
        <v>36</v>
      </c>
      <c r="U509" s="22">
        <v>1</v>
      </c>
      <c r="V509" s="22">
        <v>1</v>
      </c>
      <c r="W509" s="22">
        <v>1</v>
      </c>
      <c r="X509" s="22" t="s">
        <v>57</v>
      </c>
      <c r="Y509" s="22" t="s">
        <v>57</v>
      </c>
      <c r="Z509" s="22" t="s">
        <v>74</v>
      </c>
      <c r="AA509" s="51"/>
      <c r="AB509" s="51"/>
      <c r="AC509" s="11" t="s">
        <v>1863</v>
      </c>
      <c r="AD509">
        <v>36</v>
      </c>
    </row>
    <row r="510" spans="1:30" x14ac:dyDescent="0.25">
      <c r="A510" s="52" t="s">
        <v>36</v>
      </c>
      <c r="B510" s="52">
        <v>4927</v>
      </c>
      <c r="C510" s="52"/>
      <c r="D510" s="11" t="s">
        <v>91</v>
      </c>
      <c r="E510" t="s">
        <v>1509</v>
      </c>
      <c r="F510" t="s">
        <v>91</v>
      </c>
      <c r="G510" s="3" t="s">
        <v>1510</v>
      </c>
      <c r="H510" s="20" t="s">
        <v>1511</v>
      </c>
      <c r="I510" s="21" t="s">
        <v>36</v>
      </c>
      <c r="J510" s="10" t="s">
        <v>36</v>
      </c>
      <c r="K510" s="9">
        <v>40</v>
      </c>
      <c r="L510" s="9" t="s">
        <v>1846</v>
      </c>
      <c r="M510" s="21">
        <v>40</v>
      </c>
      <c r="N510" s="9" t="s">
        <v>1846</v>
      </c>
      <c r="O510" s="52" t="s">
        <v>36</v>
      </c>
      <c r="P510" s="52">
        <v>4927</v>
      </c>
      <c r="R510" s="10" t="s">
        <v>36</v>
      </c>
      <c r="S510" s="10" t="s">
        <v>1841</v>
      </c>
      <c r="T510" s="9" t="s">
        <v>36</v>
      </c>
      <c r="U510" s="22">
        <v>1</v>
      </c>
      <c r="V510" s="22">
        <v>1</v>
      </c>
      <c r="W510" s="22">
        <v>1</v>
      </c>
      <c r="X510" s="22" t="s">
        <v>57</v>
      </c>
      <c r="Y510" s="22" t="s">
        <v>57</v>
      </c>
      <c r="Z510" s="22" t="s">
        <v>74</v>
      </c>
      <c r="AA510" s="51"/>
      <c r="AB510" s="51"/>
      <c r="AC510" s="11" t="s">
        <v>1863</v>
      </c>
      <c r="AD510">
        <v>37</v>
      </c>
    </row>
    <row r="511" spans="1:30" x14ac:dyDescent="0.25">
      <c r="A511" s="52" t="s">
        <v>36</v>
      </c>
      <c r="B511" s="52">
        <v>4929</v>
      </c>
      <c r="C511" s="52"/>
      <c r="D511" s="11" t="s">
        <v>91</v>
      </c>
      <c r="E511" t="s">
        <v>1512</v>
      </c>
      <c r="F511" t="s">
        <v>91</v>
      </c>
      <c r="G511" s="3" t="s">
        <v>1513</v>
      </c>
      <c r="H511" s="20" t="s">
        <v>1514</v>
      </c>
      <c r="I511" s="21" t="s">
        <v>36</v>
      </c>
      <c r="J511" s="10" t="s">
        <v>36</v>
      </c>
      <c r="K511" s="9">
        <v>60</v>
      </c>
      <c r="L511" s="9" t="s">
        <v>1846</v>
      </c>
      <c r="M511" s="21">
        <v>60</v>
      </c>
      <c r="N511" s="9" t="s">
        <v>1846</v>
      </c>
      <c r="O511" s="52" t="s">
        <v>36</v>
      </c>
      <c r="P511" s="52">
        <v>4929</v>
      </c>
      <c r="R511" s="10" t="s">
        <v>36</v>
      </c>
      <c r="S511" s="10" t="s">
        <v>1841</v>
      </c>
      <c r="T511" s="9" t="s">
        <v>36</v>
      </c>
      <c r="U511" s="22">
        <v>1</v>
      </c>
      <c r="V511" s="22">
        <v>1</v>
      </c>
      <c r="W511" s="22">
        <v>1</v>
      </c>
      <c r="X511" s="22" t="s">
        <v>57</v>
      </c>
      <c r="Y511" s="22" t="s">
        <v>57</v>
      </c>
      <c r="Z511" s="22" t="s">
        <v>74</v>
      </c>
      <c r="AA511" s="51"/>
      <c r="AB511" s="51"/>
      <c r="AC511" s="11" t="s">
        <v>1863</v>
      </c>
      <c r="AD511">
        <v>37</v>
      </c>
    </row>
    <row r="512" spans="1:30" x14ac:dyDescent="0.25">
      <c r="A512" s="52" t="s">
        <v>36</v>
      </c>
      <c r="B512" s="52">
        <v>4925</v>
      </c>
      <c r="C512" s="52"/>
      <c r="D512" s="11" t="s">
        <v>91</v>
      </c>
      <c r="E512" t="s">
        <v>1515</v>
      </c>
      <c r="F512" t="s">
        <v>91</v>
      </c>
      <c r="G512" s="3" t="s">
        <v>1516</v>
      </c>
      <c r="H512" s="20" t="s">
        <v>1517</v>
      </c>
      <c r="I512" s="21" t="s">
        <v>36</v>
      </c>
      <c r="J512" s="10" t="s">
        <v>36</v>
      </c>
      <c r="K512" s="9">
        <v>80</v>
      </c>
      <c r="L512" s="9" t="s">
        <v>1846</v>
      </c>
      <c r="M512" s="21">
        <v>80</v>
      </c>
      <c r="N512" s="9" t="s">
        <v>1846</v>
      </c>
      <c r="O512" s="52" t="s">
        <v>36</v>
      </c>
      <c r="P512" s="52">
        <v>4925</v>
      </c>
      <c r="R512" s="10" t="s">
        <v>36</v>
      </c>
      <c r="S512" s="10" t="s">
        <v>1841</v>
      </c>
      <c r="T512" s="9" t="s">
        <v>36</v>
      </c>
      <c r="U512" s="22">
        <v>1</v>
      </c>
      <c r="V512" s="22">
        <v>1</v>
      </c>
      <c r="W512" s="22">
        <v>1</v>
      </c>
      <c r="X512" s="22" t="s">
        <v>57</v>
      </c>
      <c r="Y512" s="22" t="s">
        <v>57</v>
      </c>
      <c r="Z512" s="22" t="s">
        <v>74</v>
      </c>
      <c r="AA512" s="51"/>
      <c r="AB512" s="51"/>
      <c r="AC512" s="11" t="s">
        <v>1863</v>
      </c>
      <c r="AD512">
        <v>37</v>
      </c>
    </row>
    <row r="513" spans="1:30" x14ac:dyDescent="0.25">
      <c r="A513" s="52" t="s">
        <v>36</v>
      </c>
      <c r="B513" s="52">
        <v>4928</v>
      </c>
      <c r="C513" s="52"/>
      <c r="D513" s="11" t="s">
        <v>91</v>
      </c>
      <c r="E513" t="s">
        <v>1518</v>
      </c>
      <c r="F513" t="s">
        <v>91</v>
      </c>
      <c r="G513" s="3" t="s">
        <v>1519</v>
      </c>
      <c r="H513" s="20" t="s">
        <v>1520</v>
      </c>
      <c r="I513" s="21" t="s">
        <v>36</v>
      </c>
      <c r="J513" s="10" t="s">
        <v>36</v>
      </c>
      <c r="K513" s="9">
        <v>60</v>
      </c>
      <c r="L513" s="9" t="s">
        <v>1846</v>
      </c>
      <c r="M513" s="21">
        <v>60</v>
      </c>
      <c r="N513" s="9" t="s">
        <v>1846</v>
      </c>
      <c r="O513" s="52" t="s">
        <v>36</v>
      </c>
      <c r="P513" s="52">
        <v>4928</v>
      </c>
      <c r="R513" s="10" t="s">
        <v>36</v>
      </c>
      <c r="S513" s="10" t="s">
        <v>1841</v>
      </c>
      <c r="T513" s="9" t="s">
        <v>36</v>
      </c>
      <c r="U513" s="22">
        <v>1</v>
      </c>
      <c r="V513" s="22">
        <v>1</v>
      </c>
      <c r="W513" s="22">
        <v>1</v>
      </c>
      <c r="X513" s="22" t="s">
        <v>57</v>
      </c>
      <c r="Y513" s="22" t="s">
        <v>57</v>
      </c>
      <c r="Z513" s="22" t="s">
        <v>74</v>
      </c>
      <c r="AA513" s="51"/>
      <c r="AB513" s="51"/>
      <c r="AC513" s="11" t="s">
        <v>1863</v>
      </c>
      <c r="AD513">
        <v>37</v>
      </c>
    </row>
    <row r="514" spans="1:30" x14ac:dyDescent="0.25">
      <c r="A514" s="52" t="s">
        <v>36</v>
      </c>
      <c r="B514" s="52">
        <v>4930</v>
      </c>
      <c r="C514" s="52"/>
      <c r="D514" s="11" t="s">
        <v>91</v>
      </c>
      <c r="E514" t="s">
        <v>1521</v>
      </c>
      <c r="F514" t="s">
        <v>91</v>
      </c>
      <c r="G514" s="3" t="s">
        <v>1522</v>
      </c>
      <c r="H514" s="20" t="s">
        <v>1523</v>
      </c>
      <c r="I514" s="21" t="s">
        <v>36</v>
      </c>
      <c r="J514" s="10" t="s">
        <v>36</v>
      </c>
      <c r="K514" s="9">
        <v>80</v>
      </c>
      <c r="L514" s="9" t="s">
        <v>1846</v>
      </c>
      <c r="M514" s="21">
        <v>80</v>
      </c>
      <c r="N514" s="9" t="s">
        <v>1846</v>
      </c>
      <c r="O514" s="52" t="s">
        <v>36</v>
      </c>
      <c r="P514" s="52">
        <v>4930</v>
      </c>
      <c r="R514" s="10" t="s">
        <v>36</v>
      </c>
      <c r="S514" s="10" t="s">
        <v>1841</v>
      </c>
      <c r="T514" s="9" t="s">
        <v>36</v>
      </c>
      <c r="U514" s="22">
        <v>1</v>
      </c>
      <c r="V514" s="22">
        <v>1</v>
      </c>
      <c r="W514" s="22">
        <v>1</v>
      </c>
      <c r="X514" s="22" t="s">
        <v>57</v>
      </c>
      <c r="Y514" s="22" t="s">
        <v>57</v>
      </c>
      <c r="Z514" s="22" t="s">
        <v>74</v>
      </c>
      <c r="AA514" s="51"/>
      <c r="AB514" s="51"/>
      <c r="AC514" s="11" t="s">
        <v>1863</v>
      </c>
      <c r="AD514">
        <v>37</v>
      </c>
    </row>
    <row r="515" spans="1:30" x14ac:dyDescent="0.25">
      <c r="A515" s="52" t="s">
        <v>36</v>
      </c>
      <c r="B515" s="52">
        <v>4926</v>
      </c>
      <c r="C515" s="52"/>
      <c r="D515" s="11" t="s">
        <v>91</v>
      </c>
      <c r="E515" t="s">
        <v>1524</v>
      </c>
      <c r="F515" t="s">
        <v>91</v>
      </c>
      <c r="G515" s="3" t="s">
        <v>1525</v>
      </c>
      <c r="H515" s="20" t="s">
        <v>1526</v>
      </c>
      <c r="I515" s="21" t="s">
        <v>36</v>
      </c>
      <c r="J515" s="10" t="s">
        <v>36</v>
      </c>
      <c r="K515" s="9">
        <v>100</v>
      </c>
      <c r="L515" s="9" t="s">
        <v>1846</v>
      </c>
      <c r="M515" s="21">
        <v>100</v>
      </c>
      <c r="N515" s="9" t="s">
        <v>1846</v>
      </c>
      <c r="O515" s="52" t="s">
        <v>36</v>
      </c>
      <c r="P515" s="52">
        <v>4926</v>
      </c>
      <c r="R515" s="10" t="s">
        <v>36</v>
      </c>
      <c r="S515" s="10" t="s">
        <v>1841</v>
      </c>
      <c r="T515" s="9" t="s">
        <v>36</v>
      </c>
      <c r="U515" s="22">
        <v>1</v>
      </c>
      <c r="V515" s="22">
        <v>1</v>
      </c>
      <c r="W515" s="22">
        <v>1</v>
      </c>
      <c r="X515" s="22" t="s">
        <v>57</v>
      </c>
      <c r="Y515" s="22" t="s">
        <v>57</v>
      </c>
      <c r="Z515" s="22" t="s">
        <v>74</v>
      </c>
      <c r="AA515" s="51"/>
      <c r="AB515" s="51"/>
      <c r="AC515" s="11" t="s">
        <v>1863</v>
      </c>
      <c r="AD515">
        <v>37</v>
      </c>
    </row>
    <row r="516" spans="1:30" x14ac:dyDescent="0.25">
      <c r="A516" s="52" t="s">
        <v>36</v>
      </c>
      <c r="B516" s="52">
        <v>4927</v>
      </c>
      <c r="C516" s="52"/>
      <c r="D516" s="11" t="s">
        <v>91</v>
      </c>
      <c r="E516" t="s">
        <v>1527</v>
      </c>
      <c r="F516" t="s">
        <v>1241</v>
      </c>
      <c r="G516" s="3" t="s">
        <v>1510</v>
      </c>
      <c r="H516" s="20" t="s">
        <v>1528</v>
      </c>
      <c r="I516" s="21" t="s">
        <v>36</v>
      </c>
      <c r="J516" s="10" t="s">
        <v>36</v>
      </c>
      <c r="K516" s="9">
        <v>40</v>
      </c>
      <c r="L516" s="9" t="s">
        <v>1846</v>
      </c>
      <c r="M516" s="21">
        <v>40</v>
      </c>
      <c r="N516" s="9" t="s">
        <v>1846</v>
      </c>
      <c r="O516" s="52" t="s">
        <v>36</v>
      </c>
      <c r="P516" s="52">
        <v>4927</v>
      </c>
      <c r="R516" s="10" t="s">
        <v>36</v>
      </c>
      <c r="S516" s="10" t="s">
        <v>1841</v>
      </c>
      <c r="T516" s="9" t="s">
        <v>36</v>
      </c>
      <c r="U516" s="22">
        <v>1</v>
      </c>
      <c r="V516" s="22">
        <v>1</v>
      </c>
      <c r="W516" s="22">
        <v>1</v>
      </c>
      <c r="X516" s="22" t="s">
        <v>57</v>
      </c>
      <c r="Y516" s="22" t="s">
        <v>57</v>
      </c>
      <c r="Z516" s="22" t="s">
        <v>74</v>
      </c>
      <c r="AA516" s="51"/>
      <c r="AB516" s="51"/>
      <c r="AC516" s="11" t="s">
        <v>1863</v>
      </c>
      <c r="AD516">
        <v>37</v>
      </c>
    </row>
    <row r="517" spans="1:30" x14ac:dyDescent="0.25">
      <c r="A517" s="52" t="s">
        <v>36</v>
      </c>
      <c r="B517" s="52">
        <v>4929</v>
      </c>
      <c r="C517" s="52"/>
      <c r="D517" s="11" t="s">
        <v>91</v>
      </c>
      <c r="E517" t="s">
        <v>1529</v>
      </c>
      <c r="F517" t="s">
        <v>1241</v>
      </c>
      <c r="G517" s="3" t="s">
        <v>1513</v>
      </c>
      <c r="H517" s="20" t="s">
        <v>1530</v>
      </c>
      <c r="I517" s="21" t="s">
        <v>36</v>
      </c>
      <c r="J517" s="10" t="s">
        <v>36</v>
      </c>
      <c r="K517" s="9">
        <v>60</v>
      </c>
      <c r="L517" s="9" t="s">
        <v>1846</v>
      </c>
      <c r="M517" s="21">
        <v>60</v>
      </c>
      <c r="N517" s="9" t="s">
        <v>1846</v>
      </c>
      <c r="O517" s="52" t="s">
        <v>36</v>
      </c>
      <c r="P517" s="52">
        <v>4929</v>
      </c>
      <c r="R517" s="10" t="s">
        <v>36</v>
      </c>
      <c r="S517" s="10" t="s">
        <v>1841</v>
      </c>
      <c r="T517" s="9" t="s">
        <v>36</v>
      </c>
      <c r="U517" s="22">
        <v>1</v>
      </c>
      <c r="V517" s="22">
        <v>1</v>
      </c>
      <c r="W517" s="22">
        <v>1</v>
      </c>
      <c r="X517" s="22" t="s">
        <v>57</v>
      </c>
      <c r="Y517" s="22" t="s">
        <v>57</v>
      </c>
      <c r="Z517" s="22" t="s">
        <v>74</v>
      </c>
      <c r="AA517" s="51"/>
      <c r="AB517" s="51"/>
      <c r="AC517" s="11" t="s">
        <v>1863</v>
      </c>
      <c r="AD517">
        <v>37</v>
      </c>
    </row>
    <row r="518" spans="1:30" x14ac:dyDescent="0.25">
      <c r="A518" s="52" t="s">
        <v>36</v>
      </c>
      <c r="B518" s="52">
        <v>4925</v>
      </c>
      <c r="C518" s="52"/>
      <c r="D518" s="11" t="s">
        <v>91</v>
      </c>
      <c r="E518" t="s">
        <v>1531</v>
      </c>
      <c r="F518" t="s">
        <v>1241</v>
      </c>
      <c r="G518" s="3" t="s">
        <v>1516</v>
      </c>
      <c r="H518" s="20" t="s">
        <v>1532</v>
      </c>
      <c r="I518" s="21" t="s">
        <v>36</v>
      </c>
      <c r="J518" s="10" t="s">
        <v>36</v>
      </c>
      <c r="K518" s="9">
        <v>80</v>
      </c>
      <c r="L518" s="9" t="s">
        <v>1846</v>
      </c>
      <c r="M518" s="21">
        <v>80</v>
      </c>
      <c r="N518" s="9" t="s">
        <v>1846</v>
      </c>
      <c r="O518" s="52" t="s">
        <v>36</v>
      </c>
      <c r="P518" s="52">
        <v>4925</v>
      </c>
      <c r="R518" s="10" t="s">
        <v>36</v>
      </c>
      <c r="S518" s="10" t="s">
        <v>1841</v>
      </c>
      <c r="T518" s="9" t="s">
        <v>36</v>
      </c>
      <c r="U518" s="22">
        <v>1</v>
      </c>
      <c r="V518" s="22">
        <v>1</v>
      </c>
      <c r="W518" s="22">
        <v>1</v>
      </c>
      <c r="X518" s="22" t="s">
        <v>57</v>
      </c>
      <c r="Y518" s="22" t="s">
        <v>57</v>
      </c>
      <c r="Z518" s="22" t="s">
        <v>74</v>
      </c>
      <c r="AA518" s="51"/>
      <c r="AB518" s="51"/>
      <c r="AC518" s="11" t="s">
        <v>1863</v>
      </c>
      <c r="AD518">
        <v>37</v>
      </c>
    </row>
    <row r="519" spans="1:30" x14ac:dyDescent="0.25">
      <c r="A519" s="52" t="s">
        <v>36</v>
      </c>
      <c r="B519" s="52">
        <v>4928</v>
      </c>
      <c r="C519" s="52"/>
      <c r="D519" s="11" t="s">
        <v>91</v>
      </c>
      <c r="E519" t="s">
        <v>1533</v>
      </c>
      <c r="F519" t="s">
        <v>1241</v>
      </c>
      <c r="G519" s="3" t="s">
        <v>1519</v>
      </c>
      <c r="H519" s="20" t="s">
        <v>1534</v>
      </c>
      <c r="I519" s="21" t="s">
        <v>36</v>
      </c>
      <c r="J519" s="10" t="s">
        <v>36</v>
      </c>
      <c r="K519" s="9">
        <v>60</v>
      </c>
      <c r="L519" s="9" t="s">
        <v>1846</v>
      </c>
      <c r="M519" s="21">
        <v>60</v>
      </c>
      <c r="N519" s="9" t="s">
        <v>1846</v>
      </c>
      <c r="O519" s="52" t="s">
        <v>36</v>
      </c>
      <c r="P519" s="52">
        <v>4928</v>
      </c>
      <c r="R519" s="10" t="s">
        <v>36</v>
      </c>
      <c r="S519" s="10" t="s">
        <v>1841</v>
      </c>
      <c r="T519" s="9" t="s">
        <v>36</v>
      </c>
      <c r="U519" s="22">
        <v>1</v>
      </c>
      <c r="V519" s="22">
        <v>1</v>
      </c>
      <c r="W519" s="22">
        <v>1</v>
      </c>
      <c r="X519" s="22" t="s">
        <v>57</v>
      </c>
      <c r="Y519" s="22" t="s">
        <v>57</v>
      </c>
      <c r="Z519" s="22" t="s">
        <v>74</v>
      </c>
      <c r="AA519" s="51"/>
      <c r="AB519" s="51"/>
      <c r="AC519" s="11" t="s">
        <v>1863</v>
      </c>
      <c r="AD519">
        <v>37</v>
      </c>
    </row>
    <row r="520" spans="1:30" x14ac:dyDescent="0.25">
      <c r="A520" s="52" t="s">
        <v>36</v>
      </c>
      <c r="B520" s="52">
        <v>4930</v>
      </c>
      <c r="C520" s="52"/>
      <c r="D520" s="11" t="s">
        <v>91</v>
      </c>
      <c r="E520" t="s">
        <v>1535</v>
      </c>
      <c r="F520" t="s">
        <v>1241</v>
      </c>
      <c r="G520" s="3" t="s">
        <v>1522</v>
      </c>
      <c r="H520" s="20" t="s">
        <v>1536</v>
      </c>
      <c r="I520" s="21" t="s">
        <v>36</v>
      </c>
      <c r="J520" s="10" t="s">
        <v>36</v>
      </c>
      <c r="K520" s="9">
        <v>80</v>
      </c>
      <c r="L520" s="9" t="s">
        <v>1846</v>
      </c>
      <c r="M520" s="21">
        <v>80</v>
      </c>
      <c r="N520" s="9" t="s">
        <v>1846</v>
      </c>
      <c r="O520" s="52" t="s">
        <v>36</v>
      </c>
      <c r="P520" s="52">
        <v>4930</v>
      </c>
      <c r="R520" s="10" t="s">
        <v>36</v>
      </c>
      <c r="S520" s="10" t="s">
        <v>1841</v>
      </c>
      <c r="T520" s="9" t="s">
        <v>36</v>
      </c>
      <c r="U520" s="22">
        <v>1</v>
      </c>
      <c r="V520" s="22">
        <v>1</v>
      </c>
      <c r="W520" s="22">
        <v>1</v>
      </c>
      <c r="X520" s="22" t="s">
        <v>57</v>
      </c>
      <c r="Y520" s="22" t="s">
        <v>57</v>
      </c>
      <c r="Z520" s="22" t="s">
        <v>74</v>
      </c>
      <c r="AA520" s="51"/>
      <c r="AB520" s="51"/>
      <c r="AC520" s="11" t="s">
        <v>1863</v>
      </c>
      <c r="AD520">
        <v>37</v>
      </c>
    </row>
    <row r="521" spans="1:30" x14ac:dyDescent="0.25">
      <c r="A521" s="52" t="s">
        <v>36</v>
      </c>
      <c r="B521" s="52">
        <v>4926</v>
      </c>
      <c r="C521" s="52"/>
      <c r="D521" s="11" t="s">
        <v>91</v>
      </c>
      <c r="E521" t="s">
        <v>1537</v>
      </c>
      <c r="F521" t="s">
        <v>1241</v>
      </c>
      <c r="G521" s="3" t="s">
        <v>1525</v>
      </c>
      <c r="H521" s="20" t="s">
        <v>1538</v>
      </c>
      <c r="I521" s="21" t="s">
        <v>36</v>
      </c>
      <c r="J521" s="10" t="s">
        <v>36</v>
      </c>
      <c r="K521" s="9">
        <v>100</v>
      </c>
      <c r="L521" s="9" t="s">
        <v>1846</v>
      </c>
      <c r="M521" s="21">
        <v>100</v>
      </c>
      <c r="N521" s="9" t="s">
        <v>1846</v>
      </c>
      <c r="O521" s="52" t="s">
        <v>36</v>
      </c>
      <c r="P521" s="52">
        <v>4926</v>
      </c>
      <c r="R521" s="10" t="s">
        <v>36</v>
      </c>
      <c r="S521" s="10" t="s">
        <v>1841</v>
      </c>
      <c r="T521" s="9" t="s">
        <v>36</v>
      </c>
      <c r="U521" s="22">
        <v>1</v>
      </c>
      <c r="V521" s="22">
        <v>1</v>
      </c>
      <c r="W521" s="22">
        <v>1</v>
      </c>
      <c r="X521" s="22" t="s">
        <v>57</v>
      </c>
      <c r="Y521" s="22" t="s">
        <v>57</v>
      </c>
      <c r="Z521" s="22" t="s">
        <v>74</v>
      </c>
      <c r="AA521" s="51"/>
      <c r="AB521" s="51"/>
      <c r="AC521" s="11" t="s">
        <v>1863</v>
      </c>
      <c r="AD521">
        <v>37</v>
      </c>
    </row>
    <row r="522" spans="1:30" x14ac:dyDescent="0.25">
      <c r="A522" s="52" t="s">
        <v>36</v>
      </c>
      <c r="B522" s="52">
        <v>3998</v>
      </c>
      <c r="C522" s="52"/>
      <c r="D522" s="11" t="s">
        <v>91</v>
      </c>
      <c r="E522" t="s">
        <v>1539</v>
      </c>
      <c r="F522" t="s">
        <v>91</v>
      </c>
      <c r="G522" s="3" t="s">
        <v>1540</v>
      </c>
      <c r="H522" s="20" t="s">
        <v>1541</v>
      </c>
      <c r="I522" s="21" t="s">
        <v>36</v>
      </c>
      <c r="J522" s="10" t="s">
        <v>36</v>
      </c>
      <c r="K522" s="9">
        <v>50</v>
      </c>
      <c r="L522" s="9" t="s">
        <v>1847</v>
      </c>
      <c r="M522" s="21">
        <v>50</v>
      </c>
      <c r="N522" s="9" t="s">
        <v>1847</v>
      </c>
      <c r="O522" s="52" t="s">
        <v>36</v>
      </c>
      <c r="P522" s="52">
        <v>3998</v>
      </c>
      <c r="R522" s="10" t="s">
        <v>36</v>
      </c>
      <c r="S522" s="10" t="s">
        <v>1841</v>
      </c>
      <c r="T522" s="9" t="s">
        <v>36</v>
      </c>
      <c r="U522" s="22">
        <v>1</v>
      </c>
      <c r="V522" s="22">
        <v>1</v>
      </c>
      <c r="W522" s="22">
        <v>1</v>
      </c>
      <c r="X522" s="22" t="s">
        <v>57</v>
      </c>
      <c r="Y522" s="22" t="s">
        <v>57</v>
      </c>
      <c r="Z522" s="22" t="s">
        <v>74</v>
      </c>
      <c r="AA522" s="51"/>
      <c r="AB522" s="51"/>
      <c r="AC522" s="11" t="s">
        <v>1863</v>
      </c>
      <c r="AD522">
        <v>37</v>
      </c>
    </row>
    <row r="523" spans="1:30" x14ac:dyDescent="0.25">
      <c r="A523" s="52" t="s">
        <v>36</v>
      </c>
      <c r="B523" s="52">
        <v>3998</v>
      </c>
      <c r="C523" s="52"/>
      <c r="D523" s="11" t="s">
        <v>91</v>
      </c>
      <c r="E523" t="s">
        <v>1542</v>
      </c>
      <c r="F523" t="s">
        <v>1241</v>
      </c>
      <c r="G523" s="3" t="s">
        <v>1540</v>
      </c>
      <c r="H523" s="20" t="s">
        <v>1543</v>
      </c>
      <c r="I523" s="21" t="s">
        <v>36</v>
      </c>
      <c r="J523" s="10" t="s">
        <v>36</v>
      </c>
      <c r="K523" s="9">
        <v>50</v>
      </c>
      <c r="L523" s="9" t="s">
        <v>1847</v>
      </c>
      <c r="M523" s="21">
        <v>50</v>
      </c>
      <c r="N523" s="9" t="s">
        <v>1847</v>
      </c>
      <c r="O523" s="52" t="s">
        <v>36</v>
      </c>
      <c r="P523" s="52">
        <v>3998</v>
      </c>
      <c r="R523" s="10" t="s">
        <v>36</v>
      </c>
      <c r="S523" s="10" t="s">
        <v>1841</v>
      </c>
      <c r="T523" s="9" t="s">
        <v>36</v>
      </c>
      <c r="U523" s="22">
        <v>1</v>
      </c>
      <c r="V523" s="22">
        <v>1</v>
      </c>
      <c r="W523" s="22">
        <v>1</v>
      </c>
      <c r="X523" s="22" t="s">
        <v>57</v>
      </c>
      <c r="Y523" s="22" t="s">
        <v>57</v>
      </c>
      <c r="Z523" s="22" t="s">
        <v>74</v>
      </c>
      <c r="AA523" s="51"/>
      <c r="AB523" s="51"/>
      <c r="AC523" s="11" t="s">
        <v>1863</v>
      </c>
      <c r="AD523">
        <v>37</v>
      </c>
    </row>
    <row r="524" spans="1:30" x14ac:dyDescent="0.25">
      <c r="A524" s="52"/>
      <c r="B524" s="52"/>
      <c r="C524" s="52"/>
      <c r="D524" s="11"/>
      <c r="G524" s="3" t="s">
        <v>1544</v>
      </c>
      <c r="H524" s="20" t="s">
        <v>1544</v>
      </c>
      <c r="I524" s="21"/>
      <c r="L524" s="9"/>
      <c r="M524" s="21"/>
      <c r="N524" s="9"/>
      <c r="T524" s="9"/>
      <c r="U524" s="22"/>
      <c r="V524" s="22"/>
      <c r="W524" s="22"/>
      <c r="X524" s="22" t="s">
        <v>57</v>
      </c>
      <c r="Y524" s="22"/>
      <c r="Z524" s="22"/>
      <c r="AA524" s="51"/>
      <c r="AB524" s="51"/>
    </row>
    <row r="525" spans="1:30" x14ac:dyDescent="0.25">
      <c r="A525" s="52" t="s">
        <v>36</v>
      </c>
      <c r="B525" s="52">
        <v>4043</v>
      </c>
      <c r="C525" s="52"/>
      <c r="D525" s="11" t="s">
        <v>91</v>
      </c>
      <c r="E525" t="s">
        <v>1545</v>
      </c>
      <c r="F525" t="s">
        <v>91</v>
      </c>
      <c r="G525" s="3" t="s">
        <v>1546</v>
      </c>
      <c r="H525" s="20" t="s">
        <v>1547</v>
      </c>
      <c r="I525" s="21" t="s">
        <v>36</v>
      </c>
      <c r="J525" s="10" t="s">
        <v>36</v>
      </c>
      <c r="K525" s="9">
        <v>75</v>
      </c>
      <c r="L525" s="9" t="s">
        <v>1848</v>
      </c>
      <c r="M525" s="21">
        <v>45</v>
      </c>
      <c r="N525" s="9" t="s">
        <v>1848</v>
      </c>
      <c r="O525" s="52" t="s">
        <v>36</v>
      </c>
      <c r="P525" s="52">
        <v>4043</v>
      </c>
      <c r="R525" s="10" t="s">
        <v>36</v>
      </c>
      <c r="S525" s="10" t="s">
        <v>1841</v>
      </c>
      <c r="T525" s="9" t="s">
        <v>36</v>
      </c>
      <c r="U525" s="22">
        <v>1</v>
      </c>
      <c r="V525" s="22">
        <v>1</v>
      </c>
      <c r="W525" s="22">
        <v>1</v>
      </c>
      <c r="X525" s="22" t="s">
        <v>57</v>
      </c>
      <c r="Y525" s="22" t="s">
        <v>32</v>
      </c>
      <c r="Z525" s="22" t="s">
        <v>32</v>
      </c>
      <c r="AA525" s="51" t="s">
        <v>1863</v>
      </c>
      <c r="AB525" s="51" t="s">
        <v>2003</v>
      </c>
      <c r="AC525" s="11" t="s">
        <v>1863</v>
      </c>
      <c r="AD525">
        <v>40</v>
      </c>
    </row>
    <row r="526" spans="1:30" x14ac:dyDescent="0.25">
      <c r="A526" s="52" t="s">
        <v>36</v>
      </c>
      <c r="B526" s="52">
        <v>2639</v>
      </c>
      <c r="C526" s="52"/>
      <c r="D526" s="11" t="s">
        <v>91</v>
      </c>
      <c r="E526" t="s">
        <v>1548</v>
      </c>
      <c r="F526" t="s">
        <v>91</v>
      </c>
      <c r="G526" s="3" t="s">
        <v>1549</v>
      </c>
      <c r="H526" s="20" t="s">
        <v>1550</v>
      </c>
      <c r="I526" s="21" t="s">
        <v>36</v>
      </c>
      <c r="J526" s="10" t="s">
        <v>36</v>
      </c>
      <c r="K526" s="9">
        <v>75</v>
      </c>
      <c r="L526" s="9" t="s">
        <v>1848</v>
      </c>
      <c r="M526" s="21">
        <v>45</v>
      </c>
      <c r="N526" s="9" t="s">
        <v>1848</v>
      </c>
      <c r="O526" s="52" t="s">
        <v>36</v>
      </c>
      <c r="P526" s="52">
        <v>2639</v>
      </c>
      <c r="R526" s="10" t="s">
        <v>36</v>
      </c>
      <c r="S526" s="10" t="s">
        <v>1841</v>
      </c>
      <c r="T526" s="9" t="s">
        <v>36</v>
      </c>
      <c r="U526" s="22">
        <v>1</v>
      </c>
      <c r="V526" s="22">
        <v>1</v>
      </c>
      <c r="W526" s="22">
        <v>1</v>
      </c>
      <c r="X526" s="22" t="s">
        <v>57</v>
      </c>
      <c r="Y526" s="22" t="s">
        <v>32</v>
      </c>
      <c r="Z526" s="22" t="s">
        <v>32</v>
      </c>
      <c r="AA526" s="51" t="s">
        <v>1863</v>
      </c>
      <c r="AB526" s="51" t="s">
        <v>2003</v>
      </c>
      <c r="AC526" s="11" t="s">
        <v>1863</v>
      </c>
      <c r="AD526">
        <v>40</v>
      </c>
    </row>
    <row r="527" spans="1:30" x14ac:dyDescent="0.25">
      <c r="A527" s="52" t="s">
        <v>36</v>
      </c>
      <c r="B527" s="52">
        <v>4411</v>
      </c>
      <c r="C527" s="52"/>
      <c r="D527" s="11" t="s">
        <v>91</v>
      </c>
      <c r="E527" t="s">
        <v>1551</v>
      </c>
      <c r="F527" t="s">
        <v>91</v>
      </c>
      <c r="G527" s="3" t="s">
        <v>1552</v>
      </c>
      <c r="H527" s="20" t="s">
        <v>1553</v>
      </c>
      <c r="I527" s="21" t="s">
        <v>36</v>
      </c>
      <c r="J527" s="10" t="s">
        <v>36</v>
      </c>
      <c r="K527" s="9">
        <v>50</v>
      </c>
      <c r="L527" s="9" t="s">
        <v>1848</v>
      </c>
      <c r="M527" s="21">
        <v>30</v>
      </c>
      <c r="N527" s="9" t="s">
        <v>1848</v>
      </c>
      <c r="O527" s="52" t="s">
        <v>36</v>
      </c>
      <c r="P527" s="52">
        <v>4411</v>
      </c>
      <c r="R527" s="10" t="s">
        <v>36</v>
      </c>
      <c r="S527" s="10" t="s">
        <v>1841</v>
      </c>
      <c r="T527" s="9" t="s">
        <v>36</v>
      </c>
      <c r="U527" s="22">
        <v>1</v>
      </c>
      <c r="V527" s="22">
        <v>1</v>
      </c>
      <c r="W527" s="22">
        <v>1</v>
      </c>
      <c r="X527" s="22" t="s">
        <v>57</v>
      </c>
      <c r="Y527" s="22" t="s">
        <v>32</v>
      </c>
      <c r="Z527" s="22" t="s">
        <v>32</v>
      </c>
      <c r="AA527" s="51" t="s">
        <v>1863</v>
      </c>
      <c r="AB527" s="51" t="s">
        <v>2003</v>
      </c>
      <c r="AC527" s="11" t="s">
        <v>1863</v>
      </c>
      <c r="AD527">
        <v>40</v>
      </c>
    </row>
    <row r="528" spans="1:30" x14ac:dyDescent="0.25">
      <c r="A528" s="52" t="s">
        <v>36</v>
      </c>
      <c r="B528" s="52">
        <v>4949</v>
      </c>
      <c r="C528" s="52"/>
      <c r="D528" s="11" t="s">
        <v>91</v>
      </c>
      <c r="E528" t="s">
        <v>1554</v>
      </c>
      <c r="F528" t="s">
        <v>91</v>
      </c>
      <c r="G528" s="3" t="s">
        <v>1555</v>
      </c>
      <c r="H528" s="20" t="s">
        <v>1556</v>
      </c>
      <c r="I528" s="21" t="s">
        <v>36</v>
      </c>
      <c r="J528" s="10" t="s">
        <v>36</v>
      </c>
      <c r="K528" s="9">
        <v>50</v>
      </c>
      <c r="L528" s="9" t="s">
        <v>1848</v>
      </c>
      <c r="M528" s="21">
        <v>30</v>
      </c>
      <c r="N528" s="9" t="s">
        <v>1848</v>
      </c>
      <c r="O528" s="52" t="s">
        <v>36</v>
      </c>
      <c r="P528" s="52">
        <v>4949</v>
      </c>
      <c r="R528" s="10" t="s">
        <v>36</v>
      </c>
      <c r="S528" s="10" t="s">
        <v>1841</v>
      </c>
      <c r="T528" s="9" t="s">
        <v>36</v>
      </c>
      <c r="U528" s="22">
        <v>1</v>
      </c>
      <c r="V528" s="22">
        <v>1</v>
      </c>
      <c r="W528" s="22">
        <v>1</v>
      </c>
      <c r="X528" s="22" t="s">
        <v>57</v>
      </c>
      <c r="Y528" s="22" t="s">
        <v>32</v>
      </c>
      <c r="Z528" s="22" t="s">
        <v>32</v>
      </c>
      <c r="AA528" s="51" t="s">
        <v>1863</v>
      </c>
      <c r="AB528" s="51" t="s">
        <v>2189</v>
      </c>
      <c r="AC528" s="11" t="s">
        <v>1863</v>
      </c>
      <c r="AD528" t="s">
        <v>1864</v>
      </c>
    </row>
    <row r="529" spans="1:30" x14ac:dyDescent="0.25">
      <c r="A529" s="52" t="s">
        <v>36</v>
      </c>
      <c r="B529" s="52">
        <v>3777</v>
      </c>
      <c r="C529" s="52"/>
      <c r="D529" s="11" t="s">
        <v>91</v>
      </c>
      <c r="E529" t="s">
        <v>1557</v>
      </c>
      <c r="F529" t="s">
        <v>91</v>
      </c>
      <c r="G529" s="3" t="s">
        <v>1558</v>
      </c>
      <c r="H529" s="20" t="s">
        <v>1559</v>
      </c>
      <c r="I529" s="21" t="s">
        <v>36</v>
      </c>
      <c r="J529" s="10" t="s">
        <v>36</v>
      </c>
      <c r="K529" s="9">
        <v>75</v>
      </c>
      <c r="L529" s="9" t="s">
        <v>1848</v>
      </c>
      <c r="M529" s="21">
        <v>45</v>
      </c>
      <c r="N529" s="9" t="s">
        <v>1848</v>
      </c>
      <c r="O529" s="52" t="s">
        <v>36</v>
      </c>
      <c r="P529" s="52">
        <v>3777</v>
      </c>
      <c r="R529" s="10" t="s">
        <v>36</v>
      </c>
      <c r="S529" s="10" t="s">
        <v>1841</v>
      </c>
      <c r="T529" s="9" t="s">
        <v>36</v>
      </c>
      <c r="U529" s="22">
        <v>1</v>
      </c>
      <c r="V529" s="22">
        <v>1</v>
      </c>
      <c r="W529" s="22">
        <v>1</v>
      </c>
      <c r="X529" s="22" t="s">
        <v>57</v>
      </c>
      <c r="Y529" s="22" t="s">
        <v>32</v>
      </c>
      <c r="Z529" s="22" t="s">
        <v>32</v>
      </c>
      <c r="AA529" s="51" t="s">
        <v>1863</v>
      </c>
      <c r="AB529" s="51" t="s">
        <v>2003</v>
      </c>
      <c r="AC529" s="11" t="s">
        <v>1863</v>
      </c>
      <c r="AD529">
        <v>40</v>
      </c>
    </row>
    <row r="530" spans="1:30" x14ac:dyDescent="0.25">
      <c r="A530" s="52" t="s">
        <v>36</v>
      </c>
      <c r="B530" s="52">
        <v>4413</v>
      </c>
      <c r="C530" s="52"/>
      <c r="D530" s="11" t="s">
        <v>91</v>
      </c>
      <c r="E530" t="s">
        <v>1560</v>
      </c>
      <c r="F530" t="s">
        <v>91</v>
      </c>
      <c r="G530" s="3" t="s">
        <v>1561</v>
      </c>
      <c r="H530" s="20" t="s">
        <v>1562</v>
      </c>
      <c r="I530" s="21" t="s">
        <v>36</v>
      </c>
      <c r="J530" s="10" t="s">
        <v>36</v>
      </c>
      <c r="K530" s="9">
        <v>50</v>
      </c>
      <c r="L530" s="9" t="s">
        <v>1848</v>
      </c>
      <c r="M530" s="21">
        <v>30</v>
      </c>
      <c r="N530" s="9" t="s">
        <v>1848</v>
      </c>
      <c r="O530" s="52" t="s">
        <v>36</v>
      </c>
      <c r="P530" s="52">
        <v>4413</v>
      </c>
      <c r="R530" s="10" t="s">
        <v>36</v>
      </c>
      <c r="S530" s="10" t="s">
        <v>1841</v>
      </c>
      <c r="T530" s="9" t="s">
        <v>36</v>
      </c>
      <c r="U530" s="22">
        <v>1</v>
      </c>
      <c r="V530" s="22">
        <v>1</v>
      </c>
      <c r="W530" s="22">
        <v>1</v>
      </c>
      <c r="X530" s="22" t="s">
        <v>57</v>
      </c>
      <c r="Y530" s="22" t="s">
        <v>32</v>
      </c>
      <c r="Z530" s="22" t="s">
        <v>32</v>
      </c>
      <c r="AA530" s="51" t="s">
        <v>1863</v>
      </c>
      <c r="AB530" s="51" t="s">
        <v>2003</v>
      </c>
      <c r="AC530" s="11" t="s">
        <v>1863</v>
      </c>
      <c r="AD530">
        <v>40</v>
      </c>
    </row>
    <row r="531" spans="1:30" x14ac:dyDescent="0.25">
      <c r="A531" s="52" t="s">
        <v>36</v>
      </c>
      <c r="B531" s="52">
        <v>3835</v>
      </c>
      <c r="C531" s="52"/>
      <c r="D531" s="11" t="s">
        <v>91</v>
      </c>
      <c r="E531" t="s">
        <v>1563</v>
      </c>
      <c r="F531" t="s">
        <v>91</v>
      </c>
      <c r="G531" s="3" t="s">
        <v>1564</v>
      </c>
      <c r="H531" s="20" t="s">
        <v>1565</v>
      </c>
      <c r="I531" s="21" t="s">
        <v>36</v>
      </c>
      <c r="J531" s="10" t="s">
        <v>36</v>
      </c>
      <c r="K531" s="9">
        <v>75</v>
      </c>
      <c r="L531" s="9" t="s">
        <v>1848</v>
      </c>
      <c r="M531" s="21">
        <v>45</v>
      </c>
      <c r="N531" s="9" t="s">
        <v>1848</v>
      </c>
      <c r="O531" s="52" t="s">
        <v>36</v>
      </c>
      <c r="P531" s="52">
        <v>3835</v>
      </c>
      <c r="R531" s="10" t="s">
        <v>36</v>
      </c>
      <c r="S531" s="10" t="s">
        <v>1841</v>
      </c>
      <c r="T531" s="9" t="s">
        <v>36</v>
      </c>
      <c r="U531" s="22">
        <v>1</v>
      </c>
      <c r="V531" s="22">
        <v>1</v>
      </c>
      <c r="W531" s="22">
        <v>1</v>
      </c>
      <c r="X531" s="22" t="s">
        <v>57</v>
      </c>
      <c r="Y531" s="22" t="s">
        <v>32</v>
      </c>
      <c r="Z531" s="22" t="s">
        <v>32</v>
      </c>
      <c r="AA531" s="51" t="s">
        <v>1863</v>
      </c>
      <c r="AB531" s="51" t="s">
        <v>2003</v>
      </c>
      <c r="AC531" s="11" t="s">
        <v>1863</v>
      </c>
      <c r="AD531">
        <v>40</v>
      </c>
    </row>
    <row r="532" spans="1:30" x14ac:dyDescent="0.25">
      <c r="A532" s="52" t="s">
        <v>36</v>
      </c>
      <c r="B532" s="52">
        <v>4414</v>
      </c>
      <c r="C532" s="52"/>
      <c r="D532" t="s">
        <v>91</v>
      </c>
      <c r="E532" t="s">
        <v>1566</v>
      </c>
      <c r="F532" t="s">
        <v>91</v>
      </c>
      <c r="G532" s="19" t="s">
        <v>1567</v>
      </c>
      <c r="H532" s="20" t="s">
        <v>1568</v>
      </c>
      <c r="I532" s="21" t="s">
        <v>36</v>
      </c>
      <c r="J532" s="10" t="s">
        <v>36</v>
      </c>
      <c r="K532" s="21">
        <v>50</v>
      </c>
      <c r="L532" s="9" t="s">
        <v>1848</v>
      </c>
      <c r="M532" s="21">
        <v>30</v>
      </c>
      <c r="N532" s="9" t="s">
        <v>1848</v>
      </c>
      <c r="O532" s="52" t="s">
        <v>36</v>
      </c>
      <c r="P532" s="52">
        <v>4414</v>
      </c>
      <c r="R532" s="9" t="s">
        <v>36</v>
      </c>
      <c r="S532" s="9" t="s">
        <v>1841</v>
      </c>
      <c r="T532" s="9" t="s">
        <v>36</v>
      </c>
      <c r="U532" s="22">
        <v>1</v>
      </c>
      <c r="V532" s="22">
        <v>1</v>
      </c>
      <c r="W532" s="22">
        <v>1</v>
      </c>
      <c r="X532" s="22" t="s">
        <v>57</v>
      </c>
      <c r="Y532" s="22" t="s">
        <v>32</v>
      </c>
      <c r="Z532" s="22" t="s">
        <v>32</v>
      </c>
      <c r="AA532" s="51" t="s">
        <v>1863</v>
      </c>
      <c r="AB532" s="51" t="s">
        <v>2003</v>
      </c>
      <c r="AC532" s="11" t="s">
        <v>1863</v>
      </c>
      <c r="AD532">
        <v>40</v>
      </c>
    </row>
    <row r="533" spans="1:30" x14ac:dyDescent="0.25">
      <c r="A533" s="52" t="s">
        <v>36</v>
      </c>
      <c r="B533" s="52">
        <v>4043</v>
      </c>
      <c r="C533" s="52"/>
      <c r="D533" s="11" t="s">
        <v>91</v>
      </c>
      <c r="E533" t="s">
        <v>1569</v>
      </c>
      <c r="F533" t="s">
        <v>1241</v>
      </c>
      <c r="G533" s="3" t="s">
        <v>1546</v>
      </c>
      <c r="H533" s="20" t="s">
        <v>1570</v>
      </c>
      <c r="I533" s="21" t="s">
        <v>36</v>
      </c>
      <c r="J533" s="10" t="s">
        <v>36</v>
      </c>
      <c r="K533" s="9">
        <v>45</v>
      </c>
      <c r="L533" s="9" t="s">
        <v>1848</v>
      </c>
      <c r="M533" s="21">
        <v>45</v>
      </c>
      <c r="N533" s="9" t="s">
        <v>1848</v>
      </c>
      <c r="O533" s="52" t="s">
        <v>36</v>
      </c>
      <c r="P533" s="52">
        <v>4043</v>
      </c>
      <c r="R533" s="10" t="s">
        <v>36</v>
      </c>
      <c r="S533" s="10" t="s">
        <v>1841</v>
      </c>
      <c r="T533" s="9" t="s">
        <v>36</v>
      </c>
      <c r="U533" s="22">
        <v>1</v>
      </c>
      <c r="V533" s="22">
        <v>1</v>
      </c>
      <c r="W533" s="22">
        <v>1</v>
      </c>
      <c r="X533" s="22" t="s">
        <v>57</v>
      </c>
      <c r="Y533" s="22" t="s">
        <v>32</v>
      </c>
      <c r="Z533" s="22" t="s">
        <v>32</v>
      </c>
      <c r="AA533" s="51" t="s">
        <v>1863</v>
      </c>
      <c r="AB533" s="51" t="s">
        <v>2003</v>
      </c>
      <c r="AC533" s="11" t="s">
        <v>1863</v>
      </c>
      <c r="AD533">
        <v>40</v>
      </c>
    </row>
    <row r="534" spans="1:30" x14ac:dyDescent="0.25">
      <c r="A534" s="52" t="s">
        <v>36</v>
      </c>
      <c r="B534" s="52">
        <v>2639</v>
      </c>
      <c r="C534" s="52"/>
      <c r="D534" s="11" t="s">
        <v>91</v>
      </c>
      <c r="E534" t="s">
        <v>1571</v>
      </c>
      <c r="F534" t="s">
        <v>1241</v>
      </c>
      <c r="G534" s="3" t="s">
        <v>1549</v>
      </c>
      <c r="H534" s="20" t="s">
        <v>1572</v>
      </c>
      <c r="I534" s="21" t="s">
        <v>36</v>
      </c>
      <c r="J534" s="10" t="s">
        <v>36</v>
      </c>
      <c r="K534" s="9">
        <v>45</v>
      </c>
      <c r="L534" s="9" t="s">
        <v>1848</v>
      </c>
      <c r="M534" s="21">
        <v>45</v>
      </c>
      <c r="N534" s="9" t="s">
        <v>1848</v>
      </c>
      <c r="O534" s="52" t="s">
        <v>36</v>
      </c>
      <c r="P534" s="52">
        <v>2639</v>
      </c>
      <c r="R534" s="10" t="s">
        <v>36</v>
      </c>
      <c r="S534" s="10" t="s">
        <v>1841</v>
      </c>
      <c r="T534" s="9" t="s">
        <v>36</v>
      </c>
      <c r="U534" s="22">
        <v>1</v>
      </c>
      <c r="V534" s="22">
        <v>1</v>
      </c>
      <c r="W534" s="22">
        <v>1</v>
      </c>
      <c r="X534" s="22" t="s">
        <v>57</v>
      </c>
      <c r="Y534" s="22" t="s">
        <v>32</v>
      </c>
      <c r="Z534" s="22" t="s">
        <v>32</v>
      </c>
      <c r="AA534" s="51" t="s">
        <v>1863</v>
      </c>
      <c r="AB534" s="51" t="s">
        <v>2003</v>
      </c>
      <c r="AC534" s="11" t="s">
        <v>1863</v>
      </c>
      <c r="AD534">
        <v>40</v>
      </c>
    </row>
    <row r="535" spans="1:30" x14ac:dyDescent="0.25">
      <c r="A535" s="52" t="s">
        <v>36</v>
      </c>
      <c r="B535" s="52">
        <v>4411</v>
      </c>
      <c r="C535" s="52"/>
      <c r="D535" s="11" t="s">
        <v>91</v>
      </c>
      <c r="E535" t="s">
        <v>1573</v>
      </c>
      <c r="F535" t="s">
        <v>1241</v>
      </c>
      <c r="G535" s="3" t="s">
        <v>1552</v>
      </c>
      <c r="H535" s="20" t="s">
        <v>1574</v>
      </c>
      <c r="I535" s="21" t="s">
        <v>36</v>
      </c>
      <c r="J535" s="10" t="s">
        <v>36</v>
      </c>
      <c r="K535" s="9">
        <v>30</v>
      </c>
      <c r="L535" s="9" t="s">
        <v>1848</v>
      </c>
      <c r="M535" s="21">
        <v>30</v>
      </c>
      <c r="N535" s="9" t="s">
        <v>1848</v>
      </c>
      <c r="O535" s="52" t="s">
        <v>36</v>
      </c>
      <c r="P535" s="52">
        <v>4411</v>
      </c>
      <c r="R535" s="10" t="s">
        <v>36</v>
      </c>
      <c r="S535" s="10" t="s">
        <v>1841</v>
      </c>
      <c r="T535" s="9" t="s">
        <v>36</v>
      </c>
      <c r="U535" s="22">
        <v>1</v>
      </c>
      <c r="V535" s="22">
        <v>1</v>
      </c>
      <c r="W535" s="22">
        <v>1</v>
      </c>
      <c r="X535" s="22" t="s">
        <v>57</v>
      </c>
      <c r="Y535" s="22" t="s">
        <v>32</v>
      </c>
      <c r="Z535" s="22" t="s">
        <v>32</v>
      </c>
      <c r="AA535" s="51" t="s">
        <v>1863</v>
      </c>
      <c r="AB535" s="51" t="s">
        <v>2003</v>
      </c>
      <c r="AC535" s="11" t="s">
        <v>1863</v>
      </c>
      <c r="AD535">
        <v>40</v>
      </c>
    </row>
    <row r="536" spans="1:30" x14ac:dyDescent="0.25">
      <c r="A536" s="52" t="s">
        <v>36</v>
      </c>
      <c r="B536" s="52">
        <v>4949</v>
      </c>
      <c r="C536" s="52"/>
      <c r="D536" s="11" t="s">
        <v>91</v>
      </c>
      <c r="E536" t="s">
        <v>1575</v>
      </c>
      <c r="F536" t="s">
        <v>1241</v>
      </c>
      <c r="G536" s="3" t="s">
        <v>1555</v>
      </c>
      <c r="H536" s="20" t="s">
        <v>1576</v>
      </c>
      <c r="I536" s="21" t="s">
        <v>36</v>
      </c>
      <c r="J536" s="10" t="s">
        <v>36</v>
      </c>
      <c r="K536" s="9">
        <v>30</v>
      </c>
      <c r="L536" s="9" t="s">
        <v>1848</v>
      </c>
      <c r="M536" s="21">
        <v>30</v>
      </c>
      <c r="N536" s="9" t="s">
        <v>1848</v>
      </c>
      <c r="O536" s="52" t="s">
        <v>36</v>
      </c>
      <c r="P536" s="52">
        <v>4949</v>
      </c>
      <c r="R536" s="10" t="s">
        <v>36</v>
      </c>
      <c r="S536" s="10" t="s">
        <v>1841</v>
      </c>
      <c r="T536" s="9" t="s">
        <v>36</v>
      </c>
      <c r="U536" s="22">
        <v>1</v>
      </c>
      <c r="V536" s="22">
        <v>1</v>
      </c>
      <c r="W536" s="22">
        <v>1</v>
      </c>
      <c r="X536" s="22" t="s">
        <v>57</v>
      </c>
      <c r="Y536" s="22" t="s">
        <v>32</v>
      </c>
      <c r="Z536" s="22" t="s">
        <v>32</v>
      </c>
      <c r="AA536" s="51" t="s">
        <v>1863</v>
      </c>
      <c r="AB536" s="51" t="s">
        <v>2189</v>
      </c>
      <c r="AC536" s="11" t="s">
        <v>1863</v>
      </c>
      <c r="AD536" t="s">
        <v>1864</v>
      </c>
    </row>
    <row r="537" spans="1:30" x14ac:dyDescent="0.25">
      <c r="A537" s="52" t="s">
        <v>36</v>
      </c>
      <c r="B537" s="52">
        <v>3777</v>
      </c>
      <c r="C537" s="52"/>
      <c r="D537" t="s">
        <v>91</v>
      </c>
      <c r="E537" t="s">
        <v>1577</v>
      </c>
      <c r="F537" t="s">
        <v>1241</v>
      </c>
      <c r="G537" s="19" t="s">
        <v>1558</v>
      </c>
      <c r="H537" s="20" t="s">
        <v>1578</v>
      </c>
      <c r="I537" s="21" t="s">
        <v>36</v>
      </c>
      <c r="J537" s="10" t="s">
        <v>36</v>
      </c>
      <c r="K537" s="21">
        <v>45</v>
      </c>
      <c r="L537" s="9" t="s">
        <v>1848</v>
      </c>
      <c r="M537" s="21">
        <v>45</v>
      </c>
      <c r="N537" s="9" t="s">
        <v>1848</v>
      </c>
      <c r="O537" s="52" t="s">
        <v>36</v>
      </c>
      <c r="P537" s="52">
        <v>3777</v>
      </c>
      <c r="R537" s="9" t="s">
        <v>36</v>
      </c>
      <c r="S537" s="9" t="s">
        <v>1841</v>
      </c>
      <c r="T537" s="9" t="s">
        <v>36</v>
      </c>
      <c r="U537" s="22">
        <v>1</v>
      </c>
      <c r="V537" s="22">
        <v>1</v>
      </c>
      <c r="W537" s="22">
        <v>1</v>
      </c>
      <c r="X537" s="22" t="s">
        <v>57</v>
      </c>
      <c r="Y537" s="22" t="s">
        <v>32</v>
      </c>
      <c r="Z537" s="22" t="s">
        <v>32</v>
      </c>
      <c r="AA537" s="51" t="s">
        <v>1863</v>
      </c>
      <c r="AB537" s="51" t="s">
        <v>2003</v>
      </c>
      <c r="AC537" s="11" t="s">
        <v>1863</v>
      </c>
      <c r="AD537">
        <v>40</v>
      </c>
    </row>
    <row r="538" spans="1:30" x14ac:dyDescent="0.25">
      <c r="A538" s="52" t="s">
        <v>36</v>
      </c>
      <c r="B538" s="52">
        <v>4413</v>
      </c>
      <c r="C538" s="52"/>
      <c r="D538" t="s">
        <v>91</v>
      </c>
      <c r="E538" t="s">
        <v>1579</v>
      </c>
      <c r="F538" t="s">
        <v>1241</v>
      </c>
      <c r="G538" s="3" t="s">
        <v>1561</v>
      </c>
      <c r="H538" s="20" t="s">
        <v>1580</v>
      </c>
      <c r="I538" s="21" t="s">
        <v>36</v>
      </c>
      <c r="J538" s="10" t="s">
        <v>36</v>
      </c>
      <c r="K538" s="9">
        <v>30</v>
      </c>
      <c r="L538" s="9" t="s">
        <v>1848</v>
      </c>
      <c r="M538" s="21">
        <v>30</v>
      </c>
      <c r="N538" s="9" t="s">
        <v>1848</v>
      </c>
      <c r="O538" s="52" t="s">
        <v>36</v>
      </c>
      <c r="P538" s="52">
        <v>4413</v>
      </c>
      <c r="R538" s="10" t="s">
        <v>36</v>
      </c>
      <c r="S538" s="10" t="s">
        <v>1841</v>
      </c>
      <c r="T538" s="9" t="s">
        <v>36</v>
      </c>
      <c r="U538" s="22">
        <v>1</v>
      </c>
      <c r="V538" s="22">
        <v>1</v>
      </c>
      <c r="W538" s="22">
        <v>1</v>
      </c>
      <c r="X538" s="22" t="s">
        <v>57</v>
      </c>
      <c r="Y538" s="22" t="s">
        <v>32</v>
      </c>
      <c r="Z538" s="22" t="s">
        <v>32</v>
      </c>
      <c r="AA538" s="51" t="s">
        <v>1863</v>
      </c>
      <c r="AB538" s="51" t="s">
        <v>2003</v>
      </c>
      <c r="AC538" s="11" t="s">
        <v>1863</v>
      </c>
      <c r="AD538">
        <v>40</v>
      </c>
    </row>
    <row r="539" spans="1:30" x14ac:dyDescent="0.25">
      <c r="A539" s="52" t="s">
        <v>36</v>
      </c>
      <c r="B539" s="52">
        <v>3835</v>
      </c>
      <c r="C539" s="52"/>
      <c r="D539" t="s">
        <v>91</v>
      </c>
      <c r="E539" t="s">
        <v>1581</v>
      </c>
      <c r="F539" t="s">
        <v>1241</v>
      </c>
      <c r="G539" s="3" t="s">
        <v>1564</v>
      </c>
      <c r="H539" s="20" t="s">
        <v>1582</v>
      </c>
      <c r="I539" s="21" t="s">
        <v>36</v>
      </c>
      <c r="J539" s="10" t="s">
        <v>36</v>
      </c>
      <c r="K539" s="9">
        <v>45</v>
      </c>
      <c r="L539" s="9" t="s">
        <v>1848</v>
      </c>
      <c r="M539" s="21">
        <v>45</v>
      </c>
      <c r="N539" s="9" t="s">
        <v>1848</v>
      </c>
      <c r="O539" s="52" t="s">
        <v>36</v>
      </c>
      <c r="P539" s="52">
        <v>3835</v>
      </c>
      <c r="R539" s="10" t="s">
        <v>36</v>
      </c>
      <c r="S539" s="10" t="s">
        <v>1841</v>
      </c>
      <c r="T539" s="9" t="s">
        <v>36</v>
      </c>
      <c r="U539" s="22">
        <v>1</v>
      </c>
      <c r="V539" s="22">
        <v>1</v>
      </c>
      <c r="W539" s="22">
        <v>1</v>
      </c>
      <c r="X539" s="22" t="s">
        <v>57</v>
      </c>
      <c r="Y539" s="22" t="s">
        <v>32</v>
      </c>
      <c r="Z539" s="22" t="s">
        <v>32</v>
      </c>
      <c r="AA539" s="51" t="s">
        <v>1863</v>
      </c>
      <c r="AB539" s="51" t="s">
        <v>2003</v>
      </c>
      <c r="AC539" s="11" t="s">
        <v>1863</v>
      </c>
      <c r="AD539">
        <v>40</v>
      </c>
    </row>
    <row r="540" spans="1:30" x14ac:dyDescent="0.25">
      <c r="A540" s="52" t="s">
        <v>36</v>
      </c>
      <c r="B540" s="52">
        <v>4414</v>
      </c>
      <c r="C540" s="52"/>
      <c r="D540" t="s">
        <v>91</v>
      </c>
      <c r="E540" t="s">
        <v>1583</v>
      </c>
      <c r="F540" t="s">
        <v>1241</v>
      </c>
      <c r="G540" s="19" t="s">
        <v>1567</v>
      </c>
      <c r="H540" s="20" t="s">
        <v>1584</v>
      </c>
      <c r="I540" s="21" t="s">
        <v>36</v>
      </c>
      <c r="J540" s="10" t="s">
        <v>36</v>
      </c>
      <c r="K540" s="21">
        <v>30</v>
      </c>
      <c r="L540" s="9" t="s">
        <v>1848</v>
      </c>
      <c r="M540" s="21">
        <v>30</v>
      </c>
      <c r="N540" s="9" t="s">
        <v>1848</v>
      </c>
      <c r="O540" s="52" t="s">
        <v>36</v>
      </c>
      <c r="P540" s="52">
        <v>4414</v>
      </c>
      <c r="R540" s="9" t="s">
        <v>36</v>
      </c>
      <c r="S540" s="9" t="s">
        <v>1841</v>
      </c>
      <c r="T540" s="9" t="s">
        <v>36</v>
      </c>
      <c r="U540" s="22">
        <v>1</v>
      </c>
      <c r="V540" s="22">
        <v>1</v>
      </c>
      <c r="W540" s="22">
        <v>1</v>
      </c>
      <c r="X540" s="22" t="s">
        <v>57</v>
      </c>
      <c r="Y540" s="22" t="s">
        <v>32</v>
      </c>
      <c r="Z540" s="22" t="s">
        <v>32</v>
      </c>
      <c r="AA540" s="51" t="s">
        <v>1863</v>
      </c>
      <c r="AB540" s="51" t="s">
        <v>2003</v>
      </c>
      <c r="AC540" s="11" t="s">
        <v>1863</v>
      </c>
      <c r="AD540">
        <v>40</v>
      </c>
    </row>
    <row r="541" spans="1:30" x14ac:dyDescent="0.25">
      <c r="A541" s="52" t="s">
        <v>36</v>
      </c>
      <c r="B541" s="52">
        <v>3836</v>
      </c>
      <c r="C541" s="52"/>
      <c r="D541" t="s">
        <v>91</v>
      </c>
      <c r="E541" t="s">
        <v>1585</v>
      </c>
      <c r="F541" t="s">
        <v>91</v>
      </c>
      <c r="G541" s="3" t="s">
        <v>1586</v>
      </c>
      <c r="H541" s="20" t="s">
        <v>1587</v>
      </c>
      <c r="I541" s="9" t="s">
        <v>36</v>
      </c>
      <c r="J541" s="10" t="s">
        <v>36</v>
      </c>
      <c r="K541" s="9">
        <v>45</v>
      </c>
      <c r="L541" s="10" t="s">
        <v>1848</v>
      </c>
      <c r="M541" s="9">
        <v>40</v>
      </c>
      <c r="N541" s="9" t="s">
        <v>1848</v>
      </c>
      <c r="O541" s="52" t="s">
        <v>36</v>
      </c>
      <c r="P541" s="52">
        <v>3836</v>
      </c>
      <c r="R541" s="10" t="s">
        <v>36</v>
      </c>
      <c r="S541" s="10" t="s">
        <v>1841</v>
      </c>
      <c r="T541" s="9" t="s">
        <v>36</v>
      </c>
      <c r="U541" s="22">
        <v>1</v>
      </c>
      <c r="V541" s="22">
        <v>1</v>
      </c>
      <c r="W541" s="22">
        <v>1</v>
      </c>
      <c r="X541" s="22" t="s">
        <v>57</v>
      </c>
      <c r="Y541" s="9" t="s">
        <v>32</v>
      </c>
      <c r="Z541" s="9" t="s">
        <v>32</v>
      </c>
      <c r="AA541" s="51" t="s">
        <v>1863</v>
      </c>
      <c r="AB541" s="51" t="s">
        <v>2190</v>
      </c>
      <c r="AC541" s="11" t="s">
        <v>1863</v>
      </c>
      <c r="AD541">
        <v>41</v>
      </c>
    </row>
    <row r="542" spans="1:30" x14ac:dyDescent="0.25">
      <c r="A542" s="52" t="s">
        <v>36</v>
      </c>
      <c r="B542" s="52">
        <v>4412</v>
      </c>
      <c r="C542" s="52"/>
      <c r="D542" t="s">
        <v>91</v>
      </c>
      <c r="E542" t="s">
        <v>1588</v>
      </c>
      <c r="F542" t="s">
        <v>91</v>
      </c>
      <c r="G542" s="3" t="s">
        <v>1589</v>
      </c>
      <c r="H542" s="20" t="s">
        <v>1590</v>
      </c>
      <c r="I542" s="9" t="s">
        <v>36</v>
      </c>
      <c r="J542" s="10" t="s">
        <v>36</v>
      </c>
      <c r="K542" s="9">
        <v>30</v>
      </c>
      <c r="L542" s="10" t="s">
        <v>1848</v>
      </c>
      <c r="M542" s="9">
        <v>20</v>
      </c>
      <c r="N542" s="9" t="s">
        <v>1848</v>
      </c>
      <c r="O542" s="52" t="s">
        <v>36</v>
      </c>
      <c r="P542" s="52">
        <v>4412</v>
      </c>
      <c r="R542" s="10" t="s">
        <v>36</v>
      </c>
      <c r="S542" s="10" t="s">
        <v>1841</v>
      </c>
      <c r="T542" s="9" t="s">
        <v>36</v>
      </c>
      <c r="U542" s="22">
        <v>1</v>
      </c>
      <c r="V542" s="22">
        <v>1</v>
      </c>
      <c r="W542" s="22">
        <v>1</v>
      </c>
      <c r="X542" s="22" t="s">
        <v>57</v>
      </c>
      <c r="Y542" s="9" t="s">
        <v>32</v>
      </c>
      <c r="Z542" s="9" t="s">
        <v>32</v>
      </c>
      <c r="AA542" s="51" t="s">
        <v>1863</v>
      </c>
      <c r="AB542" s="51" t="s">
        <v>2190</v>
      </c>
      <c r="AC542" s="11" t="s">
        <v>1863</v>
      </c>
      <c r="AD542">
        <v>41</v>
      </c>
    </row>
    <row r="543" spans="1:30" x14ac:dyDescent="0.25">
      <c r="A543" s="52" t="s">
        <v>36</v>
      </c>
      <c r="B543" s="52">
        <v>3836</v>
      </c>
      <c r="C543" s="52"/>
      <c r="D543" t="s">
        <v>91</v>
      </c>
      <c r="E543" t="s">
        <v>1591</v>
      </c>
      <c r="F543" t="s">
        <v>1241</v>
      </c>
      <c r="G543" s="3" t="s">
        <v>1586</v>
      </c>
      <c r="H543" s="20" t="s">
        <v>1592</v>
      </c>
      <c r="I543" s="21" t="s">
        <v>36</v>
      </c>
      <c r="J543" s="10" t="s">
        <v>36</v>
      </c>
      <c r="K543" s="9">
        <v>40</v>
      </c>
      <c r="L543" s="9" t="s">
        <v>1848</v>
      </c>
      <c r="M543" s="21">
        <v>40</v>
      </c>
      <c r="N543" s="9" t="s">
        <v>1848</v>
      </c>
      <c r="O543" s="52" t="s">
        <v>36</v>
      </c>
      <c r="P543" s="52">
        <v>3836</v>
      </c>
      <c r="R543" s="10" t="s">
        <v>36</v>
      </c>
      <c r="S543" s="10" t="s">
        <v>1841</v>
      </c>
      <c r="T543" s="9" t="s">
        <v>36</v>
      </c>
      <c r="U543" s="22">
        <v>1</v>
      </c>
      <c r="V543" s="22">
        <v>1</v>
      </c>
      <c r="W543" s="22">
        <v>1</v>
      </c>
      <c r="X543" s="22" t="s">
        <v>57</v>
      </c>
      <c r="Y543" s="22" t="s">
        <v>32</v>
      </c>
      <c r="Z543" s="22" t="s">
        <v>32</v>
      </c>
      <c r="AA543" s="51" t="s">
        <v>1863</v>
      </c>
      <c r="AB543" s="51" t="s">
        <v>2190</v>
      </c>
      <c r="AC543" s="11" t="s">
        <v>1863</v>
      </c>
      <c r="AD543">
        <v>41</v>
      </c>
    </row>
    <row r="544" spans="1:30" x14ac:dyDescent="0.25">
      <c r="A544" s="52" t="s">
        <v>36</v>
      </c>
      <c r="B544" s="52">
        <v>4412</v>
      </c>
      <c r="C544" s="52"/>
      <c r="D544" t="s">
        <v>91</v>
      </c>
      <c r="E544" t="s">
        <v>1593</v>
      </c>
      <c r="F544" t="s">
        <v>1241</v>
      </c>
      <c r="G544" s="3" t="s">
        <v>1589</v>
      </c>
      <c r="H544" s="20" t="s">
        <v>1594</v>
      </c>
      <c r="I544" s="21" t="s">
        <v>36</v>
      </c>
      <c r="J544" s="10" t="s">
        <v>36</v>
      </c>
      <c r="K544" s="9">
        <v>20</v>
      </c>
      <c r="L544" s="9" t="s">
        <v>1848</v>
      </c>
      <c r="M544" s="21">
        <v>20</v>
      </c>
      <c r="N544" s="9" t="s">
        <v>1848</v>
      </c>
      <c r="O544" s="52" t="s">
        <v>36</v>
      </c>
      <c r="P544" s="52">
        <v>4412</v>
      </c>
      <c r="R544" s="10" t="s">
        <v>36</v>
      </c>
      <c r="S544" s="10" t="s">
        <v>1841</v>
      </c>
      <c r="T544" s="9" t="s">
        <v>36</v>
      </c>
      <c r="U544" s="22">
        <v>1</v>
      </c>
      <c r="V544" s="22">
        <v>1</v>
      </c>
      <c r="W544" s="22">
        <v>1</v>
      </c>
      <c r="X544" s="22" t="s">
        <v>57</v>
      </c>
      <c r="Y544" s="22" t="s">
        <v>32</v>
      </c>
      <c r="Z544" s="22" t="s">
        <v>32</v>
      </c>
      <c r="AA544" s="51" t="s">
        <v>1863</v>
      </c>
      <c r="AB544" s="51" t="s">
        <v>2190</v>
      </c>
      <c r="AC544" s="11" t="s">
        <v>1863</v>
      </c>
      <c r="AD544">
        <v>41</v>
      </c>
    </row>
    <row r="545" spans="1:30" x14ac:dyDescent="0.25">
      <c r="A545" s="52" t="s">
        <v>36</v>
      </c>
      <c r="B545" s="52">
        <v>4767</v>
      </c>
      <c r="C545" s="52"/>
      <c r="D545" t="s">
        <v>91</v>
      </c>
      <c r="E545" t="s">
        <v>1595</v>
      </c>
      <c r="F545" t="s">
        <v>91</v>
      </c>
      <c r="G545" s="3" t="s">
        <v>607</v>
      </c>
      <c r="H545" s="20" t="s">
        <v>1596</v>
      </c>
      <c r="I545" s="21" t="s">
        <v>36</v>
      </c>
      <c r="J545" s="10" t="s">
        <v>36</v>
      </c>
      <c r="K545" s="9">
        <v>15</v>
      </c>
      <c r="L545" s="9" t="s">
        <v>604</v>
      </c>
      <c r="M545" s="21" t="s">
        <v>36</v>
      </c>
      <c r="N545" s="9" t="s">
        <v>604</v>
      </c>
      <c r="O545" s="52" t="s">
        <v>36</v>
      </c>
      <c r="P545" s="52">
        <v>4767</v>
      </c>
      <c r="R545" s="10" t="s">
        <v>36</v>
      </c>
      <c r="S545" s="10" t="s">
        <v>57</v>
      </c>
      <c r="T545" s="9" t="s">
        <v>36</v>
      </c>
      <c r="U545" s="22">
        <v>1</v>
      </c>
      <c r="V545" s="22">
        <v>1</v>
      </c>
      <c r="W545" s="22">
        <v>1</v>
      </c>
      <c r="X545" s="22" t="s">
        <v>57</v>
      </c>
      <c r="Y545" s="22" t="s">
        <v>32</v>
      </c>
      <c r="Z545" s="22" t="s">
        <v>32</v>
      </c>
      <c r="AA545" s="51" t="s">
        <v>1863</v>
      </c>
      <c r="AB545" s="51" t="s">
        <v>31</v>
      </c>
      <c r="AC545" s="11" t="s">
        <v>1863</v>
      </c>
      <c r="AD545">
        <v>42</v>
      </c>
    </row>
    <row r="546" spans="1:30" x14ac:dyDescent="0.25">
      <c r="A546" s="52" t="s">
        <v>36</v>
      </c>
      <c r="B546" s="52">
        <v>2196</v>
      </c>
      <c r="C546" s="52"/>
      <c r="D546" t="s">
        <v>91</v>
      </c>
      <c r="E546" t="s">
        <v>15</v>
      </c>
      <c r="F546" t="s">
        <v>91</v>
      </c>
      <c r="G546" s="3" t="s">
        <v>608</v>
      </c>
      <c r="H546" s="20" t="s">
        <v>1597</v>
      </c>
      <c r="I546" s="21" t="s">
        <v>36</v>
      </c>
      <c r="J546" s="10" t="s">
        <v>36</v>
      </c>
      <c r="K546" s="29">
        <v>40</v>
      </c>
      <c r="L546" s="9" t="s">
        <v>506</v>
      </c>
      <c r="M546" s="21">
        <v>40</v>
      </c>
      <c r="N546" s="9" t="s">
        <v>506</v>
      </c>
      <c r="O546" s="52" t="s">
        <v>36</v>
      </c>
      <c r="P546" s="52">
        <v>2196</v>
      </c>
      <c r="R546" s="10" t="s">
        <v>36</v>
      </c>
      <c r="S546" s="10" t="s">
        <v>1841</v>
      </c>
      <c r="T546" s="9" t="s">
        <v>36</v>
      </c>
      <c r="U546" s="22">
        <v>1</v>
      </c>
      <c r="V546" s="22">
        <v>1</v>
      </c>
      <c r="W546" s="22">
        <v>1</v>
      </c>
      <c r="X546" s="22" t="s">
        <v>57</v>
      </c>
      <c r="Y546" s="22" t="s">
        <v>32</v>
      </c>
      <c r="Z546" s="22" t="s">
        <v>32</v>
      </c>
      <c r="AA546" s="51" t="s">
        <v>1863</v>
      </c>
      <c r="AB546" s="51" t="s">
        <v>1867</v>
      </c>
      <c r="AC546" s="11" t="s">
        <v>1863</v>
      </c>
      <c r="AD546">
        <v>42</v>
      </c>
    </row>
    <row r="547" spans="1:30" x14ac:dyDescent="0.25">
      <c r="A547" s="52" t="s">
        <v>36</v>
      </c>
      <c r="B547" s="52">
        <v>2196</v>
      </c>
      <c r="C547" s="52"/>
      <c r="D547" t="s">
        <v>91</v>
      </c>
      <c r="E547" t="s">
        <v>1140</v>
      </c>
      <c r="F547" t="s">
        <v>1241</v>
      </c>
      <c r="G547" s="3" t="s">
        <v>608</v>
      </c>
      <c r="H547" s="20" t="s">
        <v>1598</v>
      </c>
      <c r="I547" s="21" t="s">
        <v>36</v>
      </c>
      <c r="J547" s="10" t="s">
        <v>36</v>
      </c>
      <c r="K547" s="9">
        <v>40</v>
      </c>
      <c r="L547" s="9" t="s">
        <v>506</v>
      </c>
      <c r="M547" s="21">
        <v>40</v>
      </c>
      <c r="N547" s="9" t="s">
        <v>506</v>
      </c>
      <c r="O547" s="52" t="s">
        <v>36</v>
      </c>
      <c r="P547" s="52">
        <v>2196</v>
      </c>
      <c r="R547" s="10" t="s">
        <v>36</v>
      </c>
      <c r="S547" s="10" t="s">
        <v>1841</v>
      </c>
      <c r="T547" s="9" t="s">
        <v>36</v>
      </c>
      <c r="U547" s="22">
        <v>1</v>
      </c>
      <c r="V547" s="22">
        <v>1</v>
      </c>
      <c r="W547" s="22">
        <v>1</v>
      </c>
      <c r="X547" s="22" t="s">
        <v>57</v>
      </c>
      <c r="Y547" s="22" t="s">
        <v>32</v>
      </c>
      <c r="Z547" s="22" t="s">
        <v>32</v>
      </c>
      <c r="AA547" s="51" t="s">
        <v>1863</v>
      </c>
      <c r="AB547" s="51" t="s">
        <v>1867</v>
      </c>
      <c r="AC547" s="11" t="s">
        <v>1863</v>
      </c>
      <c r="AD547">
        <v>42</v>
      </c>
    </row>
    <row r="548" spans="1:30" x14ac:dyDescent="0.25">
      <c r="A548" s="52" t="s">
        <v>36</v>
      </c>
      <c r="B548" s="52">
        <v>2254</v>
      </c>
      <c r="C548" s="52"/>
      <c r="D548" t="s">
        <v>91</v>
      </c>
      <c r="E548" t="s">
        <v>617</v>
      </c>
      <c r="F548" t="s">
        <v>91</v>
      </c>
      <c r="G548" s="3" t="s">
        <v>618</v>
      </c>
      <c r="H548" s="20" t="s">
        <v>1599</v>
      </c>
      <c r="I548" s="21" t="s">
        <v>36</v>
      </c>
      <c r="J548" s="10" t="s">
        <v>36</v>
      </c>
      <c r="K548" s="9">
        <v>80</v>
      </c>
      <c r="L548" s="9" t="s">
        <v>619</v>
      </c>
      <c r="M548" s="21">
        <v>80</v>
      </c>
      <c r="N548" s="9" t="s">
        <v>619</v>
      </c>
      <c r="O548" s="52" t="s">
        <v>36</v>
      </c>
      <c r="P548" s="52">
        <v>2254</v>
      </c>
      <c r="R548" s="10" t="s">
        <v>36</v>
      </c>
      <c r="S548" s="10" t="s">
        <v>1841</v>
      </c>
      <c r="T548" s="9" t="s">
        <v>36</v>
      </c>
      <c r="U548" s="22">
        <v>1</v>
      </c>
      <c r="V548" s="22">
        <v>1</v>
      </c>
      <c r="W548" s="22">
        <v>1</v>
      </c>
      <c r="X548" s="22" t="s">
        <v>57</v>
      </c>
      <c r="Y548" s="22" t="s">
        <v>57</v>
      </c>
      <c r="Z548" s="22" t="s">
        <v>32</v>
      </c>
      <c r="AA548" s="51"/>
      <c r="AB548" s="51"/>
      <c r="AC548" s="11" t="s">
        <v>1863</v>
      </c>
      <c r="AD548">
        <v>43</v>
      </c>
    </row>
    <row r="549" spans="1:30" x14ac:dyDescent="0.25">
      <c r="A549" s="52" t="s">
        <v>36</v>
      </c>
      <c r="B549" s="52">
        <v>2254</v>
      </c>
      <c r="C549" s="52"/>
      <c r="D549" t="s">
        <v>91</v>
      </c>
      <c r="E549" t="s">
        <v>1154</v>
      </c>
      <c r="F549" t="s">
        <v>1241</v>
      </c>
      <c r="G549" s="19" t="s">
        <v>618</v>
      </c>
      <c r="H549" s="20" t="s">
        <v>1600</v>
      </c>
      <c r="I549" s="21" t="s">
        <v>36</v>
      </c>
      <c r="J549" s="10" t="s">
        <v>36</v>
      </c>
      <c r="K549" s="9">
        <v>80</v>
      </c>
      <c r="L549" s="9" t="s">
        <v>619</v>
      </c>
      <c r="M549" s="21">
        <v>80</v>
      </c>
      <c r="N549" s="9" t="s">
        <v>619</v>
      </c>
      <c r="O549" s="52" t="s">
        <v>36</v>
      </c>
      <c r="P549" s="52">
        <v>2254</v>
      </c>
      <c r="R549" s="10" t="s">
        <v>36</v>
      </c>
      <c r="S549" s="10" t="s">
        <v>1841</v>
      </c>
      <c r="T549" s="9" t="s">
        <v>36</v>
      </c>
      <c r="U549" s="22">
        <v>1</v>
      </c>
      <c r="V549" s="22">
        <v>1</v>
      </c>
      <c r="W549" s="22">
        <v>1</v>
      </c>
      <c r="X549" s="22" t="s">
        <v>57</v>
      </c>
      <c r="Y549" s="22" t="s">
        <v>57</v>
      </c>
      <c r="Z549" s="22" t="s">
        <v>32</v>
      </c>
      <c r="AA549" s="51"/>
      <c r="AB549" s="51"/>
      <c r="AC549" s="11" t="s">
        <v>1863</v>
      </c>
      <c r="AD549">
        <v>43</v>
      </c>
    </row>
    <row r="550" spans="1:30" x14ac:dyDescent="0.25">
      <c r="A550" s="52"/>
      <c r="B550" s="52"/>
      <c r="C550" s="52"/>
      <c r="G550" s="19" t="s">
        <v>1601</v>
      </c>
      <c r="H550" s="20" t="s">
        <v>1601</v>
      </c>
      <c r="I550" s="21"/>
      <c r="L550" s="9"/>
      <c r="M550" s="21"/>
      <c r="N550" s="9"/>
      <c r="T550" s="9"/>
      <c r="U550" s="22"/>
      <c r="V550" s="22"/>
      <c r="W550" s="22"/>
      <c r="X550" s="22" t="s">
        <v>57</v>
      </c>
      <c r="Y550" s="22"/>
      <c r="Z550" s="22"/>
      <c r="AA550" s="51"/>
      <c r="AB550" s="51"/>
    </row>
    <row r="551" spans="1:30" x14ac:dyDescent="0.25">
      <c r="A551" s="52" t="s">
        <v>36</v>
      </c>
      <c r="B551" s="52">
        <v>2218</v>
      </c>
      <c r="C551" s="52"/>
      <c r="D551" t="s">
        <v>91</v>
      </c>
      <c r="E551" t="s">
        <v>307</v>
      </c>
      <c r="F551" t="s">
        <v>91</v>
      </c>
      <c r="G551" s="19" t="s">
        <v>308</v>
      </c>
      <c r="H551" s="20" t="s">
        <v>1602</v>
      </c>
      <c r="I551" s="21" t="s">
        <v>36</v>
      </c>
      <c r="J551" s="10" t="s">
        <v>36</v>
      </c>
      <c r="K551" s="9">
        <v>3</v>
      </c>
      <c r="L551" s="9" t="s">
        <v>309</v>
      </c>
      <c r="M551" s="21">
        <v>3</v>
      </c>
      <c r="N551" s="9" t="s">
        <v>309</v>
      </c>
      <c r="O551" s="52" t="s">
        <v>36</v>
      </c>
      <c r="P551" s="52">
        <v>2218</v>
      </c>
      <c r="R551" s="10" t="s">
        <v>36</v>
      </c>
      <c r="S551" s="10" t="s">
        <v>1841</v>
      </c>
      <c r="T551" s="9" t="s">
        <v>36</v>
      </c>
      <c r="U551" s="22">
        <v>1</v>
      </c>
      <c r="V551" s="22">
        <v>1</v>
      </c>
      <c r="W551" s="22">
        <v>1</v>
      </c>
      <c r="X551" s="22" t="s">
        <v>57</v>
      </c>
      <c r="Y551" s="22" t="s">
        <v>57</v>
      </c>
      <c r="Z551" s="22" t="s">
        <v>74</v>
      </c>
      <c r="AA551" s="51"/>
      <c r="AB551" s="51"/>
      <c r="AC551" s="11" t="s">
        <v>1863</v>
      </c>
      <c r="AD551">
        <v>46</v>
      </c>
    </row>
    <row r="552" spans="1:30" x14ac:dyDescent="0.25">
      <c r="A552" s="52" t="s">
        <v>36</v>
      </c>
      <c r="B552" s="52">
        <v>3277</v>
      </c>
      <c r="C552" s="52"/>
      <c r="D552" t="s">
        <v>91</v>
      </c>
      <c r="E552" t="s">
        <v>310</v>
      </c>
      <c r="F552" t="s">
        <v>91</v>
      </c>
      <c r="G552" s="3" t="s">
        <v>311</v>
      </c>
      <c r="H552" s="20" t="s">
        <v>1603</v>
      </c>
      <c r="I552" s="21" t="s">
        <v>36</v>
      </c>
      <c r="J552" s="10" t="s">
        <v>36</v>
      </c>
      <c r="K552" s="9">
        <v>1</v>
      </c>
      <c r="L552" s="9" t="s">
        <v>309</v>
      </c>
      <c r="M552" s="21">
        <v>1</v>
      </c>
      <c r="N552" s="9" t="s">
        <v>309</v>
      </c>
      <c r="O552" s="52" t="s">
        <v>36</v>
      </c>
      <c r="P552" s="52">
        <v>3277</v>
      </c>
      <c r="R552" s="10" t="s">
        <v>36</v>
      </c>
      <c r="S552" s="10" t="s">
        <v>1841</v>
      </c>
      <c r="T552" s="9" t="s">
        <v>36</v>
      </c>
      <c r="U552" s="22">
        <v>1</v>
      </c>
      <c r="V552" s="22">
        <v>1</v>
      </c>
      <c r="W552" s="22">
        <v>1</v>
      </c>
      <c r="X552" s="22" t="s">
        <v>57</v>
      </c>
      <c r="Y552" s="22" t="s">
        <v>57</v>
      </c>
      <c r="Z552" s="22" t="s">
        <v>74</v>
      </c>
      <c r="AA552" s="51"/>
      <c r="AB552" s="51"/>
      <c r="AC552" s="11" t="s">
        <v>1863</v>
      </c>
      <c r="AD552">
        <v>46</v>
      </c>
    </row>
    <row r="553" spans="1:30" x14ac:dyDescent="0.25">
      <c r="A553" s="52" t="s">
        <v>36</v>
      </c>
      <c r="B553" s="52">
        <v>3276</v>
      </c>
      <c r="C553" s="52"/>
      <c r="D553" t="s">
        <v>91</v>
      </c>
      <c r="E553" t="s">
        <v>312</v>
      </c>
      <c r="F553" t="s">
        <v>91</v>
      </c>
      <c r="G553" s="3" t="s">
        <v>313</v>
      </c>
      <c r="H553" s="20" t="s">
        <v>1604</v>
      </c>
      <c r="I553" s="21" t="s">
        <v>36</v>
      </c>
      <c r="J553" s="10" t="s">
        <v>36</v>
      </c>
      <c r="K553" s="9">
        <v>3</v>
      </c>
      <c r="L553" s="9" t="s">
        <v>309</v>
      </c>
      <c r="M553" s="21">
        <v>3</v>
      </c>
      <c r="N553" s="9" t="s">
        <v>309</v>
      </c>
      <c r="O553" s="52" t="s">
        <v>36</v>
      </c>
      <c r="P553" s="52">
        <v>3276</v>
      </c>
      <c r="R553" s="10" t="s">
        <v>36</v>
      </c>
      <c r="S553" s="10" t="s">
        <v>1841</v>
      </c>
      <c r="T553" s="9" t="s">
        <v>36</v>
      </c>
      <c r="U553" s="22">
        <v>1</v>
      </c>
      <c r="V553" s="22">
        <v>1</v>
      </c>
      <c r="W553" s="22">
        <v>1</v>
      </c>
      <c r="X553" s="22" t="s">
        <v>57</v>
      </c>
      <c r="Y553" s="22" t="s">
        <v>57</v>
      </c>
      <c r="Z553" s="22" t="s">
        <v>74</v>
      </c>
      <c r="AA553" s="51"/>
      <c r="AB553" s="51"/>
      <c r="AC553" s="11" t="s">
        <v>1863</v>
      </c>
      <c r="AD553">
        <v>46</v>
      </c>
    </row>
    <row r="554" spans="1:30" x14ac:dyDescent="0.25">
      <c r="A554" s="52" t="s">
        <v>36</v>
      </c>
      <c r="B554" s="52">
        <v>2218</v>
      </c>
      <c r="C554" s="52"/>
      <c r="D554" t="s">
        <v>91</v>
      </c>
      <c r="E554" t="s">
        <v>870</v>
      </c>
      <c r="F554" t="s">
        <v>1241</v>
      </c>
      <c r="G554" s="19" t="s">
        <v>308</v>
      </c>
      <c r="H554" s="20" t="s">
        <v>1605</v>
      </c>
      <c r="I554" s="21" t="s">
        <v>36</v>
      </c>
      <c r="J554" s="10" t="s">
        <v>36</v>
      </c>
      <c r="K554" s="9">
        <v>3</v>
      </c>
      <c r="L554" s="9" t="s">
        <v>309</v>
      </c>
      <c r="M554" s="21">
        <v>3</v>
      </c>
      <c r="N554" s="9" t="s">
        <v>309</v>
      </c>
      <c r="O554" s="52" t="s">
        <v>36</v>
      </c>
      <c r="P554" s="52">
        <v>2218</v>
      </c>
      <c r="R554" s="10" t="s">
        <v>36</v>
      </c>
      <c r="S554" s="10" t="s">
        <v>1841</v>
      </c>
      <c r="T554" s="9" t="s">
        <v>36</v>
      </c>
      <c r="U554" s="22">
        <v>1</v>
      </c>
      <c r="V554" s="22">
        <v>1</v>
      </c>
      <c r="W554" s="22">
        <v>1</v>
      </c>
      <c r="X554" s="22" t="s">
        <v>57</v>
      </c>
      <c r="Y554" s="22" t="s">
        <v>57</v>
      </c>
      <c r="Z554" s="22" t="s">
        <v>74</v>
      </c>
      <c r="AA554" s="51"/>
      <c r="AB554" s="51"/>
      <c r="AC554" s="11" t="s">
        <v>1863</v>
      </c>
      <c r="AD554">
        <v>46</v>
      </c>
    </row>
    <row r="555" spans="1:30" x14ac:dyDescent="0.25">
      <c r="A555" s="52" t="s">
        <v>36</v>
      </c>
      <c r="B555" s="52">
        <v>3277</v>
      </c>
      <c r="C555" s="52"/>
      <c r="D555" t="s">
        <v>91</v>
      </c>
      <c r="E555" t="s">
        <v>872</v>
      </c>
      <c r="F555" t="s">
        <v>1241</v>
      </c>
      <c r="G555" s="19" t="s">
        <v>311</v>
      </c>
      <c r="H555" s="20" t="s">
        <v>1606</v>
      </c>
      <c r="I555" s="21" t="s">
        <v>36</v>
      </c>
      <c r="J555" s="10" t="s">
        <v>36</v>
      </c>
      <c r="K555" s="21">
        <v>1</v>
      </c>
      <c r="L555" s="9" t="s">
        <v>309</v>
      </c>
      <c r="M555" s="21">
        <v>1</v>
      </c>
      <c r="N555" s="9" t="s">
        <v>309</v>
      </c>
      <c r="O555" s="52" t="s">
        <v>36</v>
      </c>
      <c r="P555" s="52">
        <v>3277</v>
      </c>
      <c r="R555" s="9" t="s">
        <v>36</v>
      </c>
      <c r="S555" s="9" t="s">
        <v>1841</v>
      </c>
      <c r="T555" s="9" t="s">
        <v>36</v>
      </c>
      <c r="U555" s="22">
        <v>1</v>
      </c>
      <c r="V555" s="22">
        <v>1</v>
      </c>
      <c r="W555" s="22">
        <v>1</v>
      </c>
      <c r="X555" s="22" t="s">
        <v>57</v>
      </c>
      <c r="Y555" s="22" t="s">
        <v>57</v>
      </c>
      <c r="Z555" s="22" t="s">
        <v>74</v>
      </c>
      <c r="AA555" s="51"/>
      <c r="AB555" s="51"/>
      <c r="AC555" s="11" t="s">
        <v>1863</v>
      </c>
      <c r="AD555">
        <v>46</v>
      </c>
    </row>
    <row r="556" spans="1:30" x14ac:dyDescent="0.25">
      <c r="A556" s="52" t="s">
        <v>36</v>
      </c>
      <c r="B556" s="52">
        <v>3276</v>
      </c>
      <c r="C556" s="52"/>
      <c r="D556" t="s">
        <v>91</v>
      </c>
      <c r="E556" t="s">
        <v>874</v>
      </c>
      <c r="F556" t="s">
        <v>1241</v>
      </c>
      <c r="G556" s="3" t="s">
        <v>313</v>
      </c>
      <c r="H556" s="20" t="s">
        <v>1607</v>
      </c>
      <c r="I556" s="21" t="s">
        <v>36</v>
      </c>
      <c r="J556" s="10" t="s">
        <v>36</v>
      </c>
      <c r="K556" s="9">
        <v>3</v>
      </c>
      <c r="L556" s="9" t="s">
        <v>309</v>
      </c>
      <c r="M556" s="21">
        <v>3</v>
      </c>
      <c r="N556" s="9" t="s">
        <v>309</v>
      </c>
      <c r="O556" s="52" t="s">
        <v>36</v>
      </c>
      <c r="P556" s="52">
        <v>3276</v>
      </c>
      <c r="R556" s="10" t="s">
        <v>36</v>
      </c>
      <c r="S556" s="10" t="s">
        <v>1841</v>
      </c>
      <c r="T556" s="9" t="s">
        <v>36</v>
      </c>
      <c r="U556" s="22">
        <v>1</v>
      </c>
      <c r="V556" s="22">
        <v>1</v>
      </c>
      <c r="W556" s="22">
        <v>1</v>
      </c>
      <c r="X556" s="22" t="s">
        <v>57</v>
      </c>
      <c r="Y556" s="22" t="s">
        <v>57</v>
      </c>
      <c r="Z556" s="22" t="s">
        <v>74</v>
      </c>
      <c r="AA556" s="51"/>
      <c r="AB556" s="51"/>
      <c r="AC556" s="11" t="s">
        <v>1863</v>
      </c>
      <c r="AD556">
        <v>46</v>
      </c>
    </row>
    <row r="557" spans="1:30" x14ac:dyDescent="0.25">
      <c r="A557" s="52" t="s">
        <v>36</v>
      </c>
      <c r="B557" s="52">
        <v>2422</v>
      </c>
      <c r="C557" s="52"/>
      <c r="D557" t="s">
        <v>91</v>
      </c>
      <c r="E557" t="s">
        <v>362</v>
      </c>
      <c r="F557" t="s">
        <v>91</v>
      </c>
      <c r="G557" s="3" t="s">
        <v>363</v>
      </c>
      <c r="H557" s="20" t="s">
        <v>1608</v>
      </c>
      <c r="I557" s="21" t="s">
        <v>36</v>
      </c>
      <c r="J557" s="10" t="s">
        <v>36</v>
      </c>
      <c r="K557" s="9">
        <v>1.5</v>
      </c>
      <c r="L557" s="9" t="s">
        <v>309</v>
      </c>
      <c r="M557" s="21" t="s">
        <v>36</v>
      </c>
      <c r="N557" s="9" t="s">
        <v>309</v>
      </c>
      <c r="O557" s="52" t="s">
        <v>36</v>
      </c>
      <c r="P557" s="52">
        <v>2422</v>
      </c>
      <c r="R557" s="10" t="s">
        <v>36</v>
      </c>
      <c r="S557" s="10" t="s">
        <v>57</v>
      </c>
      <c r="T557" s="9" t="s">
        <v>36</v>
      </c>
      <c r="U557" s="22">
        <v>1</v>
      </c>
      <c r="V557" s="22">
        <v>1</v>
      </c>
      <c r="W557" s="22">
        <v>1</v>
      </c>
      <c r="X557" s="22" t="s">
        <v>57</v>
      </c>
      <c r="Y557" s="22" t="s">
        <v>57</v>
      </c>
      <c r="Z557" s="22" t="s">
        <v>74</v>
      </c>
      <c r="AA557" s="51"/>
      <c r="AB557" s="51"/>
      <c r="AC557" s="11" t="s">
        <v>1863</v>
      </c>
      <c r="AD557">
        <v>46</v>
      </c>
    </row>
    <row r="558" spans="1:30" x14ac:dyDescent="0.25">
      <c r="A558" s="52" t="s">
        <v>36</v>
      </c>
      <c r="B558" s="52">
        <v>2422</v>
      </c>
      <c r="C558" s="52"/>
      <c r="D558" t="s">
        <v>91</v>
      </c>
      <c r="E558" t="s">
        <v>911</v>
      </c>
      <c r="F558" t="s">
        <v>1241</v>
      </c>
      <c r="G558" s="3" t="s">
        <v>1609</v>
      </c>
      <c r="H558" s="20" t="s">
        <v>1610</v>
      </c>
      <c r="I558" s="21" t="s">
        <v>36</v>
      </c>
      <c r="J558" s="10" t="s">
        <v>36</v>
      </c>
      <c r="K558" s="9">
        <v>1</v>
      </c>
      <c r="L558" s="9" t="s">
        <v>309</v>
      </c>
      <c r="M558" s="21">
        <v>1</v>
      </c>
      <c r="N558" s="9" t="s">
        <v>309</v>
      </c>
      <c r="O558" s="52" t="s">
        <v>36</v>
      </c>
      <c r="P558" s="52">
        <v>2422</v>
      </c>
      <c r="R558" s="10" t="s">
        <v>36</v>
      </c>
      <c r="S558" s="10" t="s">
        <v>1841</v>
      </c>
      <c r="T558" s="9" t="s">
        <v>36</v>
      </c>
      <c r="U558" s="22">
        <v>1</v>
      </c>
      <c r="V558" s="22">
        <v>1</v>
      </c>
      <c r="W558" s="22">
        <v>1</v>
      </c>
      <c r="X558" s="22" t="s">
        <v>57</v>
      </c>
      <c r="Y558" s="22" t="s">
        <v>57</v>
      </c>
      <c r="Z558" s="22" t="s">
        <v>74</v>
      </c>
      <c r="AA558" s="51"/>
      <c r="AB558" s="51"/>
      <c r="AC558" s="11" t="s">
        <v>1863</v>
      </c>
      <c r="AD558">
        <v>46</v>
      </c>
    </row>
    <row r="559" spans="1:30" x14ac:dyDescent="0.25">
      <c r="A559" s="52" t="s">
        <v>36</v>
      </c>
      <c r="B559" s="52">
        <v>3491</v>
      </c>
      <c r="C559" s="52"/>
      <c r="D559" t="s">
        <v>91</v>
      </c>
      <c r="E559" t="s">
        <v>357</v>
      </c>
      <c r="F559" t="s">
        <v>91</v>
      </c>
      <c r="G559" s="3" t="s">
        <v>358</v>
      </c>
      <c r="H559" s="20" t="s">
        <v>1611</v>
      </c>
      <c r="I559" s="21" t="s">
        <v>36</v>
      </c>
      <c r="J559" s="10" t="s">
        <v>36</v>
      </c>
      <c r="K559" s="9">
        <v>220</v>
      </c>
      <c r="L559" s="9" t="s">
        <v>359</v>
      </c>
      <c r="M559" s="21" t="s">
        <v>36</v>
      </c>
      <c r="N559" s="9" t="s">
        <v>359</v>
      </c>
      <c r="O559" s="52" t="s">
        <v>36</v>
      </c>
      <c r="P559" s="52">
        <v>3491</v>
      </c>
      <c r="R559" s="10" t="s">
        <v>36</v>
      </c>
      <c r="S559" s="10" t="s">
        <v>57</v>
      </c>
      <c r="T559" s="9" t="s">
        <v>36</v>
      </c>
      <c r="U559" s="22">
        <v>1</v>
      </c>
      <c r="V559" s="22">
        <v>1</v>
      </c>
      <c r="W559" s="22">
        <v>1</v>
      </c>
      <c r="X559" s="22" t="s">
        <v>57</v>
      </c>
      <c r="Y559" s="22" t="s">
        <v>57</v>
      </c>
      <c r="Z559" s="22" t="s">
        <v>74</v>
      </c>
      <c r="AA559" s="51"/>
      <c r="AB559" s="51"/>
      <c r="AC559" s="11" t="s">
        <v>1863</v>
      </c>
      <c r="AD559">
        <v>47</v>
      </c>
    </row>
    <row r="560" spans="1:30" x14ac:dyDescent="0.25">
      <c r="A560" s="52" t="s">
        <v>36</v>
      </c>
      <c r="B560" s="52">
        <v>3492</v>
      </c>
      <c r="C560" s="52"/>
      <c r="D560" t="s">
        <v>91</v>
      </c>
      <c r="E560" t="s">
        <v>360</v>
      </c>
      <c r="F560" t="s">
        <v>91</v>
      </c>
      <c r="G560" s="3" t="s">
        <v>361</v>
      </c>
      <c r="H560" s="20" t="s">
        <v>1612</v>
      </c>
      <c r="I560" s="21" t="s">
        <v>36</v>
      </c>
      <c r="J560" s="10" t="s">
        <v>36</v>
      </c>
      <c r="K560" s="9">
        <v>100</v>
      </c>
      <c r="L560" s="9" t="s">
        <v>359</v>
      </c>
      <c r="M560" s="21" t="s">
        <v>36</v>
      </c>
      <c r="N560" s="9" t="s">
        <v>359</v>
      </c>
      <c r="O560" s="52" t="s">
        <v>36</v>
      </c>
      <c r="P560" s="52">
        <v>3492</v>
      </c>
      <c r="R560" s="10" t="s">
        <v>36</v>
      </c>
      <c r="S560" s="10" t="s">
        <v>57</v>
      </c>
      <c r="T560" s="9" t="s">
        <v>36</v>
      </c>
      <c r="U560" s="22">
        <v>1</v>
      </c>
      <c r="V560" s="22">
        <v>1</v>
      </c>
      <c r="W560" s="22">
        <v>1</v>
      </c>
      <c r="X560" s="22" t="s">
        <v>57</v>
      </c>
      <c r="Y560" s="22" t="s">
        <v>57</v>
      </c>
      <c r="Z560" s="22" t="s">
        <v>74</v>
      </c>
      <c r="AA560" s="51"/>
      <c r="AB560" s="51"/>
      <c r="AC560" s="11" t="s">
        <v>1863</v>
      </c>
      <c r="AD560">
        <v>47</v>
      </c>
    </row>
    <row r="561" spans="1:30" x14ac:dyDescent="0.25">
      <c r="A561" s="52" t="s">
        <v>36</v>
      </c>
      <c r="B561" s="52">
        <v>3491</v>
      </c>
      <c r="C561" s="52"/>
      <c r="D561" t="s">
        <v>91</v>
      </c>
      <c r="E561" t="s">
        <v>907</v>
      </c>
      <c r="F561" t="s">
        <v>1241</v>
      </c>
      <c r="G561" s="3" t="s">
        <v>358</v>
      </c>
      <c r="H561" s="20" t="s">
        <v>1613</v>
      </c>
      <c r="I561" s="21" t="s">
        <v>36</v>
      </c>
      <c r="J561" s="10" t="s">
        <v>36</v>
      </c>
      <c r="K561" s="9" t="s">
        <v>36</v>
      </c>
      <c r="L561" s="9" t="s">
        <v>359</v>
      </c>
      <c r="M561" s="21">
        <v>180</v>
      </c>
      <c r="N561" s="9" t="s">
        <v>359</v>
      </c>
      <c r="O561" s="52" t="s">
        <v>36</v>
      </c>
      <c r="P561" s="52">
        <v>3491</v>
      </c>
      <c r="R561" s="10" t="s">
        <v>36</v>
      </c>
      <c r="S561" s="10" t="s">
        <v>1841</v>
      </c>
      <c r="T561" s="9" t="s">
        <v>36</v>
      </c>
      <c r="U561" s="22">
        <v>1</v>
      </c>
      <c r="V561" s="22">
        <v>1</v>
      </c>
      <c r="W561" s="22">
        <v>1</v>
      </c>
      <c r="X561" s="22" t="s">
        <v>57</v>
      </c>
      <c r="Y561" s="22" t="s">
        <v>57</v>
      </c>
      <c r="Z561" s="22" t="s">
        <v>74</v>
      </c>
      <c r="AA561" s="51"/>
      <c r="AB561" s="51"/>
      <c r="AC561" s="11" t="s">
        <v>1863</v>
      </c>
      <c r="AD561">
        <v>47</v>
      </c>
    </row>
    <row r="562" spans="1:30" x14ac:dyDescent="0.25">
      <c r="A562" s="52" t="s">
        <v>36</v>
      </c>
      <c r="B562" s="52">
        <v>3492</v>
      </c>
      <c r="C562" s="52"/>
      <c r="D562" t="s">
        <v>91</v>
      </c>
      <c r="E562" t="s">
        <v>909</v>
      </c>
      <c r="F562" t="s">
        <v>1241</v>
      </c>
      <c r="G562" s="3" t="s">
        <v>361</v>
      </c>
      <c r="H562" s="20" t="s">
        <v>1614</v>
      </c>
      <c r="I562" s="9" t="s">
        <v>36</v>
      </c>
      <c r="J562" s="10" t="s">
        <v>36</v>
      </c>
      <c r="K562" s="9" t="s">
        <v>36</v>
      </c>
      <c r="L562" s="9" t="s">
        <v>359</v>
      </c>
      <c r="M562" s="21">
        <v>80</v>
      </c>
      <c r="N562" s="9" t="s">
        <v>359</v>
      </c>
      <c r="O562" s="52" t="s">
        <v>36</v>
      </c>
      <c r="P562" s="52">
        <v>3492</v>
      </c>
      <c r="R562" s="10" t="s">
        <v>36</v>
      </c>
      <c r="S562" s="10" t="s">
        <v>1841</v>
      </c>
      <c r="T562" s="9" t="s">
        <v>36</v>
      </c>
      <c r="U562" s="22">
        <v>1</v>
      </c>
      <c r="V562" s="22">
        <v>1</v>
      </c>
      <c r="W562" s="22">
        <v>1</v>
      </c>
      <c r="X562" s="22" t="s">
        <v>57</v>
      </c>
      <c r="Y562" s="10" t="s">
        <v>57</v>
      </c>
      <c r="Z562" s="10" t="s">
        <v>74</v>
      </c>
      <c r="AA562" s="51"/>
      <c r="AB562" s="51"/>
      <c r="AC562" s="11" t="s">
        <v>1863</v>
      </c>
      <c r="AD562">
        <v>47</v>
      </c>
    </row>
    <row r="563" spans="1:30" x14ac:dyDescent="0.25">
      <c r="A563" s="52" t="s">
        <v>36</v>
      </c>
      <c r="B563" s="52">
        <v>4753</v>
      </c>
      <c r="C563" s="52"/>
      <c r="D563" t="s">
        <v>91</v>
      </c>
      <c r="E563" t="s">
        <v>364</v>
      </c>
      <c r="F563" t="s">
        <v>91</v>
      </c>
      <c r="G563" s="3" t="s">
        <v>365</v>
      </c>
      <c r="H563" s="20" t="s">
        <v>1615</v>
      </c>
      <c r="I563" s="9" t="s">
        <v>36</v>
      </c>
      <c r="J563" s="10" t="s">
        <v>36</v>
      </c>
      <c r="K563" s="9">
        <v>2</v>
      </c>
      <c r="L563" s="9" t="s">
        <v>309</v>
      </c>
      <c r="M563" s="21" t="s">
        <v>36</v>
      </c>
      <c r="N563" s="9" t="s">
        <v>309</v>
      </c>
      <c r="O563" s="52" t="s">
        <v>36</v>
      </c>
      <c r="P563" s="52">
        <v>4753</v>
      </c>
      <c r="R563" s="10" t="s">
        <v>36</v>
      </c>
      <c r="S563" s="10" t="s">
        <v>57</v>
      </c>
      <c r="T563" s="9" t="s">
        <v>36</v>
      </c>
      <c r="U563" s="22">
        <v>1</v>
      </c>
      <c r="V563" s="22">
        <v>1</v>
      </c>
      <c r="W563" s="22">
        <v>1</v>
      </c>
      <c r="X563" s="22" t="s">
        <v>57</v>
      </c>
      <c r="Y563" s="10" t="s">
        <v>57</v>
      </c>
      <c r="Z563" s="10" t="s">
        <v>74</v>
      </c>
      <c r="AA563" s="51"/>
      <c r="AB563" s="51"/>
      <c r="AC563" s="11" t="s">
        <v>1863</v>
      </c>
      <c r="AD563">
        <v>47</v>
      </c>
    </row>
    <row r="564" spans="1:30" x14ac:dyDescent="0.25">
      <c r="A564" s="52" t="s">
        <v>36</v>
      </c>
      <c r="B564" s="52">
        <v>4754</v>
      </c>
      <c r="C564" s="52"/>
      <c r="D564" t="s">
        <v>91</v>
      </c>
      <c r="E564" t="s">
        <v>366</v>
      </c>
      <c r="F564" t="s">
        <v>91</v>
      </c>
      <c r="G564" s="3" t="s">
        <v>367</v>
      </c>
      <c r="H564" s="20" t="s">
        <v>1616</v>
      </c>
      <c r="I564" s="9" t="s">
        <v>36</v>
      </c>
      <c r="J564" s="10" t="s">
        <v>36</v>
      </c>
      <c r="K564" s="9">
        <v>2</v>
      </c>
      <c r="L564" s="9" t="s">
        <v>309</v>
      </c>
      <c r="M564" s="21" t="s">
        <v>36</v>
      </c>
      <c r="N564" s="9" t="s">
        <v>309</v>
      </c>
      <c r="O564" s="52" t="s">
        <v>36</v>
      </c>
      <c r="P564" s="52">
        <v>4754</v>
      </c>
      <c r="R564" s="10" t="s">
        <v>36</v>
      </c>
      <c r="S564" s="10" t="s">
        <v>57</v>
      </c>
      <c r="T564" s="9" t="s">
        <v>36</v>
      </c>
      <c r="U564" s="22">
        <v>1</v>
      </c>
      <c r="V564" s="22">
        <v>1</v>
      </c>
      <c r="W564" s="22">
        <v>1</v>
      </c>
      <c r="X564" s="22" t="s">
        <v>57</v>
      </c>
      <c r="Y564" s="10" t="s">
        <v>57</v>
      </c>
      <c r="Z564" s="10" t="s">
        <v>74</v>
      </c>
      <c r="AA564" s="51"/>
      <c r="AB564" s="51"/>
      <c r="AC564" s="11" t="s">
        <v>1863</v>
      </c>
      <c r="AD564">
        <v>47</v>
      </c>
    </row>
    <row r="565" spans="1:30" x14ac:dyDescent="0.25">
      <c r="A565" s="52" t="s">
        <v>36</v>
      </c>
      <c r="B565" s="52">
        <v>4755</v>
      </c>
      <c r="C565" s="52"/>
      <c r="D565" t="s">
        <v>91</v>
      </c>
      <c r="E565" t="s">
        <v>368</v>
      </c>
      <c r="F565" t="s">
        <v>91</v>
      </c>
      <c r="G565" s="19" t="s">
        <v>369</v>
      </c>
      <c r="H565" s="20" t="s">
        <v>1617</v>
      </c>
      <c r="I565" s="21" t="s">
        <v>36</v>
      </c>
      <c r="J565" s="10" t="s">
        <v>36</v>
      </c>
      <c r="K565" s="21">
        <v>2</v>
      </c>
      <c r="L565" s="9" t="s">
        <v>309</v>
      </c>
      <c r="M565" s="21" t="s">
        <v>36</v>
      </c>
      <c r="N565" s="9" t="s">
        <v>309</v>
      </c>
      <c r="O565" s="52" t="s">
        <v>36</v>
      </c>
      <c r="P565" s="52">
        <v>4755</v>
      </c>
      <c r="R565" s="9" t="s">
        <v>36</v>
      </c>
      <c r="S565" s="9" t="s">
        <v>57</v>
      </c>
      <c r="T565" s="9" t="s">
        <v>36</v>
      </c>
      <c r="U565" s="22">
        <v>1</v>
      </c>
      <c r="V565" s="22">
        <v>1</v>
      </c>
      <c r="W565" s="22">
        <v>1</v>
      </c>
      <c r="X565" s="22" t="s">
        <v>57</v>
      </c>
      <c r="Y565" s="22" t="s">
        <v>57</v>
      </c>
      <c r="Z565" s="22" t="s">
        <v>74</v>
      </c>
      <c r="AA565" s="51"/>
      <c r="AB565" s="51"/>
      <c r="AC565" s="11" t="s">
        <v>1863</v>
      </c>
      <c r="AD565">
        <v>47</v>
      </c>
    </row>
    <row r="566" spans="1:30" x14ac:dyDescent="0.25">
      <c r="A566" s="52" t="s">
        <v>36</v>
      </c>
      <c r="B566" s="52">
        <v>4756</v>
      </c>
      <c r="C566" s="52"/>
      <c r="D566" t="s">
        <v>91</v>
      </c>
      <c r="E566" t="s">
        <v>370</v>
      </c>
      <c r="F566" t="s">
        <v>91</v>
      </c>
      <c r="G566" s="19" t="s">
        <v>371</v>
      </c>
      <c r="H566" s="20" t="s">
        <v>1618</v>
      </c>
      <c r="I566" s="21" t="s">
        <v>36</v>
      </c>
      <c r="J566" s="10" t="s">
        <v>36</v>
      </c>
      <c r="K566" s="9">
        <v>2</v>
      </c>
      <c r="L566" s="9" t="s">
        <v>309</v>
      </c>
      <c r="M566" s="21" t="s">
        <v>36</v>
      </c>
      <c r="N566" s="9" t="s">
        <v>309</v>
      </c>
      <c r="O566" s="52" t="s">
        <v>36</v>
      </c>
      <c r="P566" s="52">
        <v>4756</v>
      </c>
      <c r="R566" s="9" t="s">
        <v>36</v>
      </c>
      <c r="S566" s="9" t="s">
        <v>57</v>
      </c>
      <c r="T566" s="9" t="s">
        <v>36</v>
      </c>
      <c r="U566" s="22">
        <v>1</v>
      </c>
      <c r="V566" s="22">
        <v>1</v>
      </c>
      <c r="W566" s="22">
        <v>1</v>
      </c>
      <c r="X566" s="22" t="s">
        <v>57</v>
      </c>
      <c r="Y566" s="22" t="s">
        <v>57</v>
      </c>
      <c r="Z566" s="22" t="s">
        <v>74</v>
      </c>
      <c r="AA566" s="51"/>
      <c r="AB566" s="51"/>
      <c r="AC566" s="11" t="s">
        <v>1863</v>
      </c>
      <c r="AD566">
        <v>47</v>
      </c>
    </row>
    <row r="567" spans="1:30" x14ac:dyDescent="0.25">
      <c r="A567" s="52" t="s">
        <v>36</v>
      </c>
      <c r="B567" s="52">
        <v>4753</v>
      </c>
      <c r="C567" s="52"/>
      <c r="D567" t="s">
        <v>91</v>
      </c>
      <c r="E567" t="s">
        <v>914</v>
      </c>
      <c r="F567" t="s">
        <v>1241</v>
      </c>
      <c r="G567" s="19" t="s">
        <v>372</v>
      </c>
      <c r="H567" s="20" t="s">
        <v>1619</v>
      </c>
      <c r="I567" s="21" t="s">
        <v>36</v>
      </c>
      <c r="J567" s="10" t="s">
        <v>36</v>
      </c>
      <c r="K567" s="9" t="s">
        <v>36</v>
      </c>
      <c r="L567" s="9" t="s">
        <v>309</v>
      </c>
      <c r="M567" s="21">
        <v>1</v>
      </c>
      <c r="N567" s="9" t="s">
        <v>309</v>
      </c>
      <c r="O567" s="52" t="s">
        <v>36</v>
      </c>
      <c r="P567" s="52">
        <v>4753</v>
      </c>
      <c r="R567" s="9" t="s">
        <v>36</v>
      </c>
      <c r="S567" s="9" t="s">
        <v>1841</v>
      </c>
      <c r="T567" s="9" t="s">
        <v>36</v>
      </c>
      <c r="U567" s="22">
        <v>1</v>
      </c>
      <c r="V567" s="22">
        <v>1</v>
      </c>
      <c r="W567" s="22">
        <v>1</v>
      </c>
      <c r="X567" s="22" t="s">
        <v>57</v>
      </c>
      <c r="Y567" s="22" t="s">
        <v>57</v>
      </c>
      <c r="Z567" s="22" t="s">
        <v>74</v>
      </c>
      <c r="AA567" s="51"/>
      <c r="AB567" s="51"/>
      <c r="AC567" s="11" t="s">
        <v>1863</v>
      </c>
      <c r="AD567">
        <v>47</v>
      </c>
    </row>
    <row r="568" spans="1:30" x14ac:dyDescent="0.25">
      <c r="A568" s="52" t="s">
        <v>36</v>
      </c>
      <c r="B568" s="52">
        <v>4754</v>
      </c>
      <c r="C568" s="52"/>
      <c r="D568" t="s">
        <v>91</v>
      </c>
      <c r="E568" t="s">
        <v>917</v>
      </c>
      <c r="F568" t="s">
        <v>1241</v>
      </c>
      <c r="G568" s="19" t="s">
        <v>373</v>
      </c>
      <c r="H568" s="20" t="s">
        <v>1620</v>
      </c>
      <c r="I568" s="21" t="s">
        <v>36</v>
      </c>
      <c r="J568" s="10" t="s">
        <v>36</v>
      </c>
      <c r="K568" s="9" t="s">
        <v>36</v>
      </c>
      <c r="L568" s="9" t="s">
        <v>309</v>
      </c>
      <c r="M568" s="21">
        <v>1</v>
      </c>
      <c r="N568" s="9" t="s">
        <v>309</v>
      </c>
      <c r="O568" s="52" t="s">
        <v>36</v>
      </c>
      <c r="P568" s="52">
        <v>4754</v>
      </c>
      <c r="R568" s="9" t="s">
        <v>36</v>
      </c>
      <c r="S568" s="9" t="s">
        <v>1841</v>
      </c>
      <c r="T568" s="9" t="s">
        <v>36</v>
      </c>
      <c r="U568" s="22">
        <v>1</v>
      </c>
      <c r="V568" s="22">
        <v>1</v>
      </c>
      <c r="W568" s="22">
        <v>1</v>
      </c>
      <c r="X568" s="22" t="s">
        <v>57</v>
      </c>
      <c r="Y568" s="22" t="s">
        <v>57</v>
      </c>
      <c r="Z568" s="22" t="s">
        <v>74</v>
      </c>
      <c r="AA568" s="51"/>
      <c r="AB568" s="51"/>
      <c r="AC568" s="11" t="s">
        <v>1863</v>
      </c>
      <c r="AD568">
        <v>47</v>
      </c>
    </row>
    <row r="569" spans="1:30" x14ac:dyDescent="0.25">
      <c r="A569" s="54" t="s">
        <v>36</v>
      </c>
      <c r="B569" s="52">
        <v>4755</v>
      </c>
      <c r="C569" s="52"/>
      <c r="D569" s="20" t="s">
        <v>91</v>
      </c>
      <c r="E569" t="s">
        <v>920</v>
      </c>
      <c r="F569" t="s">
        <v>1241</v>
      </c>
      <c r="G569" s="19" t="s">
        <v>374</v>
      </c>
      <c r="H569" s="20" t="s">
        <v>1621</v>
      </c>
      <c r="I569" s="21" t="s">
        <v>36</v>
      </c>
      <c r="J569" s="10" t="s">
        <v>36</v>
      </c>
      <c r="K569" s="9" t="s">
        <v>36</v>
      </c>
      <c r="L569" s="9" t="s">
        <v>309</v>
      </c>
      <c r="M569" s="21">
        <v>1</v>
      </c>
      <c r="N569" s="9" t="s">
        <v>309</v>
      </c>
      <c r="O569" s="54" t="s">
        <v>36</v>
      </c>
      <c r="P569" s="52">
        <v>4755</v>
      </c>
      <c r="R569" s="9" t="s">
        <v>36</v>
      </c>
      <c r="S569" s="9" t="s">
        <v>1841</v>
      </c>
      <c r="T569" s="9" t="s">
        <v>36</v>
      </c>
      <c r="U569" s="22">
        <v>1</v>
      </c>
      <c r="V569" s="22">
        <v>1</v>
      </c>
      <c r="W569" s="22">
        <v>1</v>
      </c>
      <c r="X569" s="22" t="s">
        <v>57</v>
      </c>
      <c r="Y569" s="22" t="s">
        <v>57</v>
      </c>
      <c r="Z569" s="22" t="s">
        <v>74</v>
      </c>
      <c r="AA569" s="51"/>
      <c r="AB569" s="51"/>
      <c r="AC569" s="11" t="s">
        <v>1863</v>
      </c>
      <c r="AD569">
        <v>47</v>
      </c>
    </row>
    <row r="570" spans="1:30" x14ac:dyDescent="0.25">
      <c r="A570" s="52" t="s">
        <v>36</v>
      </c>
      <c r="B570" s="52">
        <v>4756</v>
      </c>
      <c r="C570" s="52"/>
      <c r="D570" t="s">
        <v>91</v>
      </c>
      <c r="E570" t="s">
        <v>923</v>
      </c>
      <c r="F570" t="s">
        <v>1241</v>
      </c>
      <c r="G570" s="19" t="s">
        <v>375</v>
      </c>
      <c r="H570" s="20" t="s">
        <v>1622</v>
      </c>
      <c r="I570" s="21" t="s">
        <v>36</v>
      </c>
      <c r="J570" s="10" t="s">
        <v>36</v>
      </c>
      <c r="K570" s="9" t="s">
        <v>36</v>
      </c>
      <c r="L570" s="9" t="s">
        <v>309</v>
      </c>
      <c r="M570" s="21">
        <v>1</v>
      </c>
      <c r="N570" s="9" t="s">
        <v>309</v>
      </c>
      <c r="O570" s="52" t="s">
        <v>36</v>
      </c>
      <c r="P570" s="52">
        <v>4756</v>
      </c>
      <c r="R570" s="9" t="s">
        <v>36</v>
      </c>
      <c r="S570" s="9" t="s">
        <v>1841</v>
      </c>
      <c r="T570" s="9" t="s">
        <v>36</v>
      </c>
      <c r="U570" s="22">
        <v>1</v>
      </c>
      <c r="V570" s="22">
        <v>1</v>
      </c>
      <c r="W570" s="22">
        <v>1</v>
      </c>
      <c r="X570" s="22" t="s">
        <v>57</v>
      </c>
      <c r="Y570" s="22" t="s">
        <v>57</v>
      </c>
      <c r="Z570" s="22" t="s">
        <v>74</v>
      </c>
      <c r="AA570" s="51"/>
      <c r="AB570" s="51"/>
      <c r="AC570" s="11" t="s">
        <v>1863</v>
      </c>
      <c r="AD570">
        <v>47</v>
      </c>
    </row>
    <row r="571" spans="1:30" x14ac:dyDescent="0.25">
      <c r="A571" s="52"/>
      <c r="B571" s="52"/>
      <c r="C571" s="52"/>
      <c r="G571" s="19" t="s">
        <v>1623</v>
      </c>
      <c r="H571" s="20" t="s">
        <v>1623</v>
      </c>
      <c r="I571" s="21"/>
      <c r="L571" s="9"/>
      <c r="M571" s="21"/>
      <c r="N571" s="9"/>
      <c r="R571" s="9"/>
      <c r="S571" s="9"/>
      <c r="T571" s="9"/>
      <c r="U571" s="22"/>
      <c r="V571" s="22"/>
      <c r="W571" s="22"/>
      <c r="X571" s="22" t="s">
        <v>57</v>
      </c>
      <c r="Y571" s="22"/>
      <c r="Z571" s="22"/>
      <c r="AA571" s="51"/>
      <c r="AB571" s="51"/>
    </row>
    <row r="572" spans="1:30" x14ac:dyDescent="0.25">
      <c r="A572" s="52" t="s">
        <v>36</v>
      </c>
      <c r="B572" s="52">
        <v>3386</v>
      </c>
      <c r="C572" s="52"/>
      <c r="D572" t="s">
        <v>91</v>
      </c>
      <c r="E572" t="s">
        <v>1624</v>
      </c>
      <c r="F572" t="s">
        <v>91</v>
      </c>
      <c r="G572" s="19" t="s">
        <v>1625</v>
      </c>
      <c r="H572" s="20" t="s">
        <v>1626</v>
      </c>
      <c r="I572" s="21" t="s">
        <v>36</v>
      </c>
      <c r="J572" s="10" t="s">
        <v>36</v>
      </c>
      <c r="K572" s="9">
        <v>16</v>
      </c>
      <c r="L572" s="9" t="s">
        <v>1849</v>
      </c>
      <c r="M572" s="21" t="s">
        <v>36</v>
      </c>
      <c r="N572" s="9" t="s">
        <v>1849</v>
      </c>
      <c r="O572" s="52" t="s">
        <v>36</v>
      </c>
      <c r="P572" s="52">
        <v>3386</v>
      </c>
      <c r="R572" s="9" t="s">
        <v>36</v>
      </c>
      <c r="S572" s="9" t="s">
        <v>57</v>
      </c>
      <c r="T572" s="9" t="s">
        <v>36</v>
      </c>
      <c r="U572" s="22">
        <v>1</v>
      </c>
      <c r="V572" s="22">
        <v>1</v>
      </c>
      <c r="W572" s="22">
        <v>1</v>
      </c>
      <c r="X572" s="22" t="s">
        <v>57</v>
      </c>
      <c r="Y572" s="22" t="s">
        <v>32</v>
      </c>
      <c r="Z572" s="22" t="s">
        <v>32</v>
      </c>
      <c r="AA572" s="51" t="s">
        <v>1863</v>
      </c>
      <c r="AB572" s="51" t="s">
        <v>1868</v>
      </c>
      <c r="AC572" s="11" t="s">
        <v>1863</v>
      </c>
      <c r="AD572">
        <v>50</v>
      </c>
    </row>
    <row r="573" spans="1:30" x14ac:dyDescent="0.25">
      <c r="A573" s="52" t="s">
        <v>36</v>
      </c>
      <c r="B573" s="52">
        <v>4901</v>
      </c>
      <c r="C573" s="52"/>
      <c r="D573" t="s">
        <v>91</v>
      </c>
      <c r="E573" t="s">
        <v>1627</v>
      </c>
      <c r="F573" t="s">
        <v>91</v>
      </c>
      <c r="G573" s="19" t="s">
        <v>1628</v>
      </c>
      <c r="H573" s="20" t="s">
        <v>1629</v>
      </c>
      <c r="I573" s="21" t="s">
        <v>36</v>
      </c>
      <c r="J573" s="10" t="s">
        <v>36</v>
      </c>
      <c r="K573" s="9">
        <v>150</v>
      </c>
      <c r="L573" s="9" t="s">
        <v>1850</v>
      </c>
      <c r="M573" s="21" t="s">
        <v>36</v>
      </c>
      <c r="N573" s="9" t="s">
        <v>1850</v>
      </c>
      <c r="O573" s="52" t="s">
        <v>36</v>
      </c>
      <c r="P573" s="52">
        <v>4901</v>
      </c>
      <c r="R573" s="9" t="s">
        <v>36</v>
      </c>
      <c r="S573" s="9" t="s">
        <v>57</v>
      </c>
      <c r="T573" s="9" t="s">
        <v>36</v>
      </c>
      <c r="U573" s="22">
        <v>1</v>
      </c>
      <c r="V573" s="22">
        <v>1</v>
      </c>
      <c r="W573" s="22">
        <v>1</v>
      </c>
      <c r="X573" s="22" t="s">
        <v>57</v>
      </c>
      <c r="Y573" s="22" t="s">
        <v>32</v>
      </c>
      <c r="Z573" s="22" t="s">
        <v>32</v>
      </c>
      <c r="AA573" s="51" t="s">
        <v>1863</v>
      </c>
      <c r="AB573" s="51" t="s">
        <v>37</v>
      </c>
      <c r="AC573" s="11" t="s">
        <v>1863</v>
      </c>
      <c r="AD573">
        <v>50</v>
      </c>
    </row>
    <row r="574" spans="1:30" x14ac:dyDescent="0.25">
      <c r="A574" s="52" t="s">
        <v>36</v>
      </c>
      <c r="B574" s="52">
        <v>2434</v>
      </c>
      <c r="C574" s="52"/>
      <c r="D574" t="s">
        <v>91</v>
      </c>
      <c r="E574" t="s">
        <v>1630</v>
      </c>
      <c r="F574" t="s">
        <v>91</v>
      </c>
      <c r="G574" s="19" t="s">
        <v>1631</v>
      </c>
      <c r="H574" s="20" t="s">
        <v>1632</v>
      </c>
      <c r="I574" s="21" t="s">
        <v>36</v>
      </c>
      <c r="J574" s="10" t="s">
        <v>36</v>
      </c>
      <c r="K574" s="9">
        <v>65</v>
      </c>
      <c r="L574" s="9" t="s">
        <v>1851</v>
      </c>
      <c r="M574" s="21" t="s">
        <v>36</v>
      </c>
      <c r="N574" s="9" t="s">
        <v>1851</v>
      </c>
      <c r="O574" s="52" t="s">
        <v>36</v>
      </c>
      <c r="P574" s="52">
        <v>2434</v>
      </c>
      <c r="R574" s="9" t="s">
        <v>36</v>
      </c>
      <c r="S574" s="9" t="s">
        <v>57</v>
      </c>
      <c r="T574" s="9" t="s">
        <v>36</v>
      </c>
      <c r="U574" s="22">
        <v>1</v>
      </c>
      <c r="V574" s="22">
        <v>1</v>
      </c>
      <c r="W574" s="22">
        <v>1</v>
      </c>
      <c r="X574" s="22" t="s">
        <v>57</v>
      </c>
      <c r="Y574" s="22" t="s">
        <v>32</v>
      </c>
      <c r="Z574" s="22" t="s">
        <v>32</v>
      </c>
      <c r="AA574" s="51" t="s">
        <v>1863</v>
      </c>
      <c r="AB574" s="51" t="s">
        <v>1869</v>
      </c>
      <c r="AC574" s="11" t="s">
        <v>1863</v>
      </c>
      <c r="AD574">
        <v>51</v>
      </c>
    </row>
    <row r="575" spans="1:30" x14ac:dyDescent="0.25">
      <c r="A575" s="52"/>
      <c r="B575" s="52"/>
      <c r="C575" s="52"/>
      <c r="G575" s="19" t="s">
        <v>1633</v>
      </c>
      <c r="H575" s="20" t="s">
        <v>1633</v>
      </c>
      <c r="I575" s="21"/>
      <c r="L575" s="9"/>
      <c r="M575" s="21"/>
      <c r="N575" s="9"/>
      <c r="R575" s="9"/>
      <c r="S575" s="9"/>
      <c r="T575" s="9"/>
      <c r="U575" s="22"/>
      <c r="V575" s="22"/>
      <c r="W575" s="22"/>
      <c r="X575" s="22"/>
      <c r="Y575" s="22"/>
      <c r="Z575" s="22"/>
      <c r="AA575" s="51"/>
      <c r="AB575" s="51"/>
      <c r="AC575" s="11" t="s">
        <v>1863</v>
      </c>
    </row>
    <row r="576" spans="1:30" x14ac:dyDescent="0.25">
      <c r="A576" s="52" t="s">
        <v>36</v>
      </c>
      <c r="B576" s="52">
        <v>2596</v>
      </c>
      <c r="C576" s="52"/>
      <c r="D576" t="s">
        <v>91</v>
      </c>
      <c r="E576" t="s">
        <v>1634</v>
      </c>
      <c r="F576" t="s">
        <v>91</v>
      </c>
      <c r="G576" s="19" t="s">
        <v>1635</v>
      </c>
      <c r="H576" s="20" t="s">
        <v>1636</v>
      </c>
      <c r="I576" s="21" t="s">
        <v>36</v>
      </c>
      <c r="J576" s="10" t="s">
        <v>36</v>
      </c>
      <c r="K576" s="9">
        <v>0.25</v>
      </c>
      <c r="L576" s="9" t="s">
        <v>1852</v>
      </c>
      <c r="M576" s="21" t="s">
        <v>36</v>
      </c>
      <c r="N576" s="9" t="s">
        <v>1852</v>
      </c>
      <c r="O576" s="52" t="s">
        <v>36</v>
      </c>
      <c r="P576" s="52">
        <v>2596</v>
      </c>
      <c r="R576" s="9" t="s">
        <v>36</v>
      </c>
      <c r="S576" s="9" t="s">
        <v>57</v>
      </c>
      <c r="T576" s="9" t="s">
        <v>36</v>
      </c>
      <c r="U576" s="22">
        <v>1</v>
      </c>
      <c r="V576" s="22">
        <v>1</v>
      </c>
      <c r="W576" s="22">
        <v>1</v>
      </c>
      <c r="X576" s="22" t="s">
        <v>57</v>
      </c>
      <c r="Y576" s="22" t="s">
        <v>57</v>
      </c>
      <c r="Z576" s="22" t="s">
        <v>57</v>
      </c>
      <c r="AA576" s="51"/>
      <c r="AB576" s="51"/>
      <c r="AC576" s="11" t="s">
        <v>1863</v>
      </c>
      <c r="AD576">
        <v>54</v>
      </c>
    </row>
    <row r="577" spans="1:30" x14ac:dyDescent="0.25">
      <c r="A577" s="52" t="s">
        <v>36</v>
      </c>
      <c r="B577" s="52">
        <v>2597</v>
      </c>
      <c r="C577" s="52"/>
      <c r="D577" t="s">
        <v>91</v>
      </c>
      <c r="E577" t="s">
        <v>1637</v>
      </c>
      <c r="F577" t="s">
        <v>91</v>
      </c>
      <c r="G577" s="19" t="s">
        <v>1638</v>
      </c>
      <c r="H577" s="20" t="s">
        <v>1639</v>
      </c>
      <c r="I577" s="21" t="s">
        <v>36</v>
      </c>
      <c r="J577" s="10" t="s">
        <v>36</v>
      </c>
      <c r="K577" s="21">
        <v>0.25</v>
      </c>
      <c r="L577" s="9" t="s">
        <v>1852</v>
      </c>
      <c r="M577" s="21" t="s">
        <v>36</v>
      </c>
      <c r="N577" s="9" t="s">
        <v>1852</v>
      </c>
      <c r="O577" s="52" t="s">
        <v>36</v>
      </c>
      <c r="P577" s="52">
        <v>2597</v>
      </c>
      <c r="R577" s="9" t="s">
        <v>36</v>
      </c>
      <c r="S577" s="9" t="s">
        <v>57</v>
      </c>
      <c r="T577" s="9" t="s">
        <v>36</v>
      </c>
      <c r="U577" s="22">
        <v>1</v>
      </c>
      <c r="V577" s="22">
        <v>1</v>
      </c>
      <c r="W577" s="22">
        <v>1</v>
      </c>
      <c r="X577" s="22" t="s">
        <v>57</v>
      </c>
      <c r="Y577" s="22" t="s">
        <v>57</v>
      </c>
      <c r="Z577" s="22" t="s">
        <v>57</v>
      </c>
      <c r="AA577" s="51"/>
      <c r="AB577" s="51"/>
      <c r="AC577" s="11" t="s">
        <v>1863</v>
      </c>
      <c r="AD577">
        <v>54</v>
      </c>
    </row>
    <row r="578" spans="1:30" x14ac:dyDescent="0.25">
      <c r="A578" s="52" t="s">
        <v>36</v>
      </c>
      <c r="B578" s="52">
        <v>2598</v>
      </c>
      <c r="C578" s="52"/>
      <c r="D578" t="s">
        <v>91</v>
      </c>
      <c r="E578" t="s">
        <v>1640</v>
      </c>
      <c r="F578" t="s">
        <v>91</v>
      </c>
      <c r="G578" s="3" t="s">
        <v>1641</v>
      </c>
      <c r="H578" s="20" t="s">
        <v>1642</v>
      </c>
      <c r="I578" s="9" t="s">
        <v>36</v>
      </c>
      <c r="J578" s="10" t="s">
        <v>36</v>
      </c>
      <c r="K578" s="9">
        <v>0.25</v>
      </c>
      <c r="L578" s="9" t="s">
        <v>1852</v>
      </c>
      <c r="M578" s="9" t="s">
        <v>36</v>
      </c>
      <c r="N578" s="9" t="s">
        <v>1852</v>
      </c>
      <c r="O578" s="52" t="s">
        <v>36</v>
      </c>
      <c r="P578" s="52">
        <v>2598</v>
      </c>
      <c r="R578" s="10" t="s">
        <v>36</v>
      </c>
      <c r="S578" s="9" t="s">
        <v>57</v>
      </c>
      <c r="T578" s="9" t="s">
        <v>36</v>
      </c>
      <c r="U578" s="22">
        <v>1</v>
      </c>
      <c r="V578" s="22">
        <v>1</v>
      </c>
      <c r="W578" s="22">
        <v>1</v>
      </c>
      <c r="X578" s="22" t="s">
        <v>57</v>
      </c>
      <c r="Y578" s="10" t="s">
        <v>57</v>
      </c>
      <c r="Z578" s="22" t="s">
        <v>57</v>
      </c>
      <c r="AA578" s="51"/>
      <c r="AB578" s="51"/>
      <c r="AC578" s="11" t="s">
        <v>1863</v>
      </c>
      <c r="AD578">
        <v>54</v>
      </c>
    </row>
    <row r="579" spans="1:30" x14ac:dyDescent="0.25">
      <c r="A579" s="52" t="s">
        <v>36</v>
      </c>
      <c r="B579" s="52">
        <v>2599</v>
      </c>
      <c r="C579" s="52"/>
      <c r="D579" t="s">
        <v>91</v>
      </c>
      <c r="E579" t="s">
        <v>1643</v>
      </c>
      <c r="F579" t="s">
        <v>91</v>
      </c>
      <c r="G579" s="3" t="s">
        <v>1644</v>
      </c>
      <c r="H579" s="20" t="s">
        <v>1645</v>
      </c>
      <c r="I579" s="9" t="s">
        <v>36</v>
      </c>
      <c r="J579" s="10" t="s">
        <v>36</v>
      </c>
      <c r="K579" s="9">
        <v>0.25</v>
      </c>
      <c r="L579" s="9" t="s">
        <v>1852</v>
      </c>
      <c r="M579" s="9" t="s">
        <v>36</v>
      </c>
      <c r="N579" s="9" t="s">
        <v>1852</v>
      </c>
      <c r="O579" s="52" t="s">
        <v>36</v>
      </c>
      <c r="P579" s="52">
        <v>2599</v>
      </c>
      <c r="R579" s="10" t="s">
        <v>36</v>
      </c>
      <c r="S579" s="9" t="s">
        <v>57</v>
      </c>
      <c r="T579" s="9" t="s">
        <v>36</v>
      </c>
      <c r="U579" s="22">
        <v>1</v>
      </c>
      <c r="V579" s="22">
        <v>1</v>
      </c>
      <c r="W579" s="22">
        <v>1</v>
      </c>
      <c r="X579" s="22" t="s">
        <v>57</v>
      </c>
      <c r="Y579" s="10" t="s">
        <v>57</v>
      </c>
      <c r="Z579" s="22" t="s">
        <v>57</v>
      </c>
      <c r="AA579" s="51"/>
      <c r="AB579" s="51"/>
      <c r="AC579" s="11" t="s">
        <v>1863</v>
      </c>
      <c r="AD579">
        <v>54</v>
      </c>
    </row>
    <row r="580" spans="1:30" x14ac:dyDescent="0.25">
      <c r="A580" s="52" t="s">
        <v>36</v>
      </c>
      <c r="B580" s="52">
        <v>2601</v>
      </c>
      <c r="C580" s="52"/>
      <c r="D580" t="s">
        <v>91</v>
      </c>
      <c r="E580" t="s">
        <v>1646</v>
      </c>
      <c r="F580" t="s">
        <v>91</v>
      </c>
      <c r="G580" s="3" t="s">
        <v>1647</v>
      </c>
      <c r="H580" s="20" t="s">
        <v>1648</v>
      </c>
      <c r="I580" s="9" t="s">
        <v>36</v>
      </c>
      <c r="J580" s="10" t="s">
        <v>36</v>
      </c>
      <c r="K580" s="9">
        <v>0.25</v>
      </c>
      <c r="L580" s="9" t="s">
        <v>1852</v>
      </c>
      <c r="M580" s="9" t="s">
        <v>36</v>
      </c>
      <c r="N580" s="9" t="s">
        <v>1852</v>
      </c>
      <c r="O580" s="52" t="s">
        <v>36</v>
      </c>
      <c r="P580" s="52">
        <v>2601</v>
      </c>
      <c r="R580" s="10" t="s">
        <v>36</v>
      </c>
      <c r="S580" s="9" t="s">
        <v>57</v>
      </c>
      <c r="T580" s="9" t="s">
        <v>36</v>
      </c>
      <c r="U580" s="22">
        <v>1</v>
      </c>
      <c r="V580" s="22">
        <v>1</v>
      </c>
      <c r="W580" s="22">
        <v>1</v>
      </c>
      <c r="X580" s="22" t="s">
        <v>57</v>
      </c>
      <c r="Y580" s="10" t="s">
        <v>57</v>
      </c>
      <c r="Z580" s="22" t="s">
        <v>57</v>
      </c>
      <c r="AA580" s="51"/>
      <c r="AB580" s="51"/>
      <c r="AC580" s="11" t="s">
        <v>1863</v>
      </c>
      <c r="AD580">
        <v>54</v>
      </c>
    </row>
    <row r="581" spans="1:30" x14ac:dyDescent="0.25">
      <c r="A581" s="52" t="s">
        <v>36</v>
      </c>
      <c r="B581" s="52">
        <v>2602</v>
      </c>
      <c r="C581" s="52"/>
      <c r="D581" t="s">
        <v>91</v>
      </c>
      <c r="E581" t="s">
        <v>1649</v>
      </c>
      <c r="F581" t="s">
        <v>91</v>
      </c>
      <c r="G581" s="3" t="s">
        <v>1650</v>
      </c>
      <c r="H581" s="20" t="s">
        <v>1651</v>
      </c>
      <c r="I581" s="9" t="s">
        <v>36</v>
      </c>
      <c r="J581" s="10" t="s">
        <v>36</v>
      </c>
      <c r="K581" s="9">
        <v>0.25</v>
      </c>
      <c r="L581" s="9" t="s">
        <v>1852</v>
      </c>
      <c r="M581" s="9" t="s">
        <v>36</v>
      </c>
      <c r="N581" s="9" t="s">
        <v>1852</v>
      </c>
      <c r="O581" s="52" t="s">
        <v>36</v>
      </c>
      <c r="P581" s="52">
        <v>2602</v>
      </c>
      <c r="R581" s="10" t="s">
        <v>36</v>
      </c>
      <c r="S581" s="9" t="s">
        <v>57</v>
      </c>
      <c r="T581" s="9" t="s">
        <v>36</v>
      </c>
      <c r="U581" s="22">
        <v>1</v>
      </c>
      <c r="V581" s="22">
        <v>1</v>
      </c>
      <c r="W581" s="22">
        <v>1</v>
      </c>
      <c r="X581" s="22" t="s">
        <v>57</v>
      </c>
      <c r="Y581" s="10" t="s">
        <v>57</v>
      </c>
      <c r="Z581" s="22" t="s">
        <v>57</v>
      </c>
      <c r="AA581" s="51"/>
      <c r="AB581" s="51"/>
      <c r="AC581" s="11" t="s">
        <v>1863</v>
      </c>
      <c r="AD581">
        <v>54</v>
      </c>
    </row>
    <row r="582" spans="1:30" x14ac:dyDescent="0.25">
      <c r="A582" s="52" t="s">
        <v>36</v>
      </c>
      <c r="B582" s="52">
        <v>2603</v>
      </c>
      <c r="C582" s="52"/>
      <c r="D582" t="s">
        <v>91</v>
      </c>
      <c r="E582" t="s">
        <v>1652</v>
      </c>
      <c r="F582" t="s">
        <v>91</v>
      </c>
      <c r="G582" s="3" t="s">
        <v>1653</v>
      </c>
      <c r="H582" s="20" t="s">
        <v>1654</v>
      </c>
      <c r="I582" s="9" t="s">
        <v>36</v>
      </c>
      <c r="J582" s="10" t="s">
        <v>36</v>
      </c>
      <c r="K582" s="9">
        <v>0.25</v>
      </c>
      <c r="L582" s="9" t="s">
        <v>1852</v>
      </c>
      <c r="M582" s="9" t="s">
        <v>36</v>
      </c>
      <c r="N582" s="9" t="s">
        <v>1852</v>
      </c>
      <c r="O582" s="52" t="s">
        <v>36</v>
      </c>
      <c r="P582" s="52">
        <v>2603</v>
      </c>
      <c r="R582" s="10" t="s">
        <v>36</v>
      </c>
      <c r="S582" s="9" t="s">
        <v>57</v>
      </c>
      <c r="T582" s="9" t="s">
        <v>36</v>
      </c>
      <c r="U582" s="22">
        <v>1</v>
      </c>
      <c r="V582" s="22">
        <v>1</v>
      </c>
      <c r="W582" s="22">
        <v>1</v>
      </c>
      <c r="X582" s="22" t="s">
        <v>57</v>
      </c>
      <c r="Y582" s="10" t="s">
        <v>57</v>
      </c>
      <c r="Z582" s="22" t="s">
        <v>57</v>
      </c>
      <c r="AA582" s="51"/>
      <c r="AB582" s="51"/>
      <c r="AC582" s="11" t="s">
        <v>1863</v>
      </c>
      <c r="AD582">
        <v>54</v>
      </c>
    </row>
    <row r="583" spans="1:30" x14ac:dyDescent="0.25">
      <c r="A583" s="52" t="s">
        <v>36</v>
      </c>
      <c r="B583" s="52">
        <v>2604</v>
      </c>
      <c r="C583" s="52"/>
      <c r="D583" t="s">
        <v>91</v>
      </c>
      <c r="E583" t="s">
        <v>1655</v>
      </c>
      <c r="F583" t="s">
        <v>91</v>
      </c>
      <c r="G583" s="3" t="s">
        <v>1656</v>
      </c>
      <c r="H583" s="20" t="s">
        <v>1657</v>
      </c>
      <c r="I583" s="9" t="s">
        <v>36</v>
      </c>
      <c r="J583" s="10" t="s">
        <v>36</v>
      </c>
      <c r="K583" s="9">
        <v>0.25</v>
      </c>
      <c r="L583" s="9" t="s">
        <v>1852</v>
      </c>
      <c r="M583" s="9" t="s">
        <v>36</v>
      </c>
      <c r="N583" s="9" t="s">
        <v>1852</v>
      </c>
      <c r="O583" s="52" t="s">
        <v>36</v>
      </c>
      <c r="P583" s="52">
        <v>2604</v>
      </c>
      <c r="R583" s="10" t="s">
        <v>36</v>
      </c>
      <c r="S583" s="9" t="s">
        <v>57</v>
      </c>
      <c r="T583" s="9" t="s">
        <v>36</v>
      </c>
      <c r="U583" s="22">
        <v>1</v>
      </c>
      <c r="V583" s="22">
        <v>1</v>
      </c>
      <c r="W583" s="22">
        <v>1</v>
      </c>
      <c r="X583" s="22" t="s">
        <v>57</v>
      </c>
      <c r="Y583" s="10" t="s">
        <v>57</v>
      </c>
      <c r="Z583" s="22" t="s">
        <v>57</v>
      </c>
      <c r="AA583" s="51"/>
      <c r="AB583" s="51"/>
      <c r="AC583" s="11" t="s">
        <v>1863</v>
      </c>
      <c r="AD583">
        <v>54</v>
      </c>
    </row>
    <row r="584" spans="1:30" x14ac:dyDescent="0.25">
      <c r="A584" s="52" t="s">
        <v>36</v>
      </c>
      <c r="B584" s="52">
        <v>2605</v>
      </c>
      <c r="C584" s="52"/>
      <c r="D584" t="s">
        <v>91</v>
      </c>
      <c r="E584" t="s">
        <v>1658</v>
      </c>
      <c r="F584" t="s">
        <v>91</v>
      </c>
      <c r="G584" s="3" t="s">
        <v>1659</v>
      </c>
      <c r="H584" s="20" t="s">
        <v>1660</v>
      </c>
      <c r="I584" s="9" t="s">
        <v>36</v>
      </c>
      <c r="J584" s="10" t="s">
        <v>36</v>
      </c>
      <c r="K584" s="9">
        <v>0.25</v>
      </c>
      <c r="L584" s="9" t="s">
        <v>1852</v>
      </c>
      <c r="M584" s="9" t="s">
        <v>36</v>
      </c>
      <c r="N584" s="9" t="s">
        <v>1852</v>
      </c>
      <c r="O584" s="52" t="s">
        <v>36</v>
      </c>
      <c r="P584" s="52">
        <v>2605</v>
      </c>
      <c r="R584" s="10" t="s">
        <v>36</v>
      </c>
      <c r="S584" s="9" t="s">
        <v>57</v>
      </c>
      <c r="T584" s="9" t="s">
        <v>36</v>
      </c>
      <c r="U584" s="22">
        <v>1</v>
      </c>
      <c r="V584" s="22">
        <v>1</v>
      </c>
      <c r="W584" s="22">
        <v>1</v>
      </c>
      <c r="X584" s="22" t="s">
        <v>57</v>
      </c>
      <c r="Y584" s="10" t="s">
        <v>57</v>
      </c>
      <c r="Z584" s="22" t="s">
        <v>57</v>
      </c>
      <c r="AA584" s="51"/>
      <c r="AB584" s="51"/>
      <c r="AC584" s="11" t="s">
        <v>1863</v>
      </c>
      <c r="AD584">
        <v>54</v>
      </c>
    </row>
    <row r="585" spans="1:30" x14ac:dyDescent="0.25">
      <c r="A585" s="52" t="s">
        <v>36</v>
      </c>
      <c r="B585" s="52">
        <v>2606</v>
      </c>
      <c r="C585" s="52"/>
      <c r="D585" t="s">
        <v>91</v>
      </c>
      <c r="E585" t="s">
        <v>1661</v>
      </c>
      <c r="F585" t="s">
        <v>91</v>
      </c>
      <c r="G585" s="3" t="s">
        <v>1662</v>
      </c>
      <c r="H585" s="20" t="s">
        <v>1663</v>
      </c>
      <c r="I585" s="9" t="s">
        <v>36</v>
      </c>
      <c r="J585" s="10" t="s">
        <v>36</v>
      </c>
      <c r="K585" s="9">
        <v>0.25</v>
      </c>
      <c r="L585" s="9" t="s">
        <v>1852</v>
      </c>
      <c r="M585" s="9" t="s">
        <v>36</v>
      </c>
      <c r="N585" s="9" t="s">
        <v>1852</v>
      </c>
      <c r="O585" s="52" t="s">
        <v>36</v>
      </c>
      <c r="P585" s="52">
        <v>2606</v>
      </c>
      <c r="R585" s="10" t="s">
        <v>36</v>
      </c>
      <c r="S585" s="9" t="s">
        <v>57</v>
      </c>
      <c r="T585" s="9" t="s">
        <v>36</v>
      </c>
      <c r="U585" s="22">
        <v>1</v>
      </c>
      <c r="V585" s="22">
        <v>1</v>
      </c>
      <c r="W585" s="22">
        <v>1</v>
      </c>
      <c r="X585" s="22" t="s">
        <v>57</v>
      </c>
      <c r="Y585" s="10" t="s">
        <v>57</v>
      </c>
      <c r="Z585" s="22" t="s">
        <v>57</v>
      </c>
      <c r="AA585" s="51"/>
      <c r="AB585" s="51"/>
      <c r="AC585" s="11" t="s">
        <v>1863</v>
      </c>
      <c r="AD585">
        <v>54</v>
      </c>
    </row>
    <row r="586" spans="1:30" x14ac:dyDescent="0.25">
      <c r="A586" s="52" t="s">
        <v>36</v>
      </c>
      <c r="B586" s="52">
        <v>598</v>
      </c>
      <c r="C586" s="52"/>
      <c r="D586" t="s">
        <v>91</v>
      </c>
      <c r="E586" t="s">
        <v>1664</v>
      </c>
      <c r="F586" t="s">
        <v>91</v>
      </c>
      <c r="G586" s="3" t="s">
        <v>1665</v>
      </c>
      <c r="H586" s="20" t="s">
        <v>1666</v>
      </c>
      <c r="I586" s="9" t="s">
        <v>36</v>
      </c>
      <c r="J586" s="10" t="s">
        <v>36</v>
      </c>
      <c r="K586" s="9">
        <v>0.03</v>
      </c>
      <c r="L586" s="9" t="s">
        <v>1852</v>
      </c>
      <c r="M586" s="9" t="s">
        <v>36</v>
      </c>
      <c r="N586" s="9" t="s">
        <v>1852</v>
      </c>
      <c r="O586" s="52" t="s">
        <v>36</v>
      </c>
      <c r="P586" s="52">
        <v>598</v>
      </c>
      <c r="R586" s="10" t="s">
        <v>36</v>
      </c>
      <c r="S586" s="9" t="s">
        <v>57</v>
      </c>
      <c r="T586" s="9" t="s">
        <v>36</v>
      </c>
      <c r="U586" s="22">
        <v>1</v>
      </c>
      <c r="V586" s="22">
        <v>1</v>
      </c>
      <c r="W586" s="22">
        <v>1</v>
      </c>
      <c r="X586" s="22" t="s">
        <v>57</v>
      </c>
      <c r="Y586" s="10" t="s">
        <v>32</v>
      </c>
      <c r="Z586" s="22" t="s">
        <v>32</v>
      </c>
      <c r="AA586" s="51" t="s">
        <v>1863</v>
      </c>
      <c r="AB586" s="51" t="s">
        <v>1870</v>
      </c>
      <c r="AC586" s="11" t="s">
        <v>1863</v>
      </c>
      <c r="AD586">
        <v>54</v>
      </c>
    </row>
    <row r="587" spans="1:30" x14ac:dyDescent="0.25">
      <c r="A587" s="52" t="s">
        <v>36</v>
      </c>
      <c r="B587" s="52">
        <v>598</v>
      </c>
      <c r="C587" s="52"/>
      <c r="D587" t="s">
        <v>91</v>
      </c>
      <c r="E587" t="s">
        <v>1667</v>
      </c>
      <c r="F587" t="s">
        <v>1241</v>
      </c>
      <c r="G587" s="3" t="s">
        <v>1665</v>
      </c>
      <c r="H587" s="20" t="s">
        <v>1668</v>
      </c>
      <c r="I587" s="9" t="s">
        <v>36</v>
      </c>
      <c r="J587" s="10" t="s">
        <v>36</v>
      </c>
      <c r="K587" s="9">
        <v>0.03</v>
      </c>
      <c r="L587" s="9" t="s">
        <v>1852</v>
      </c>
      <c r="M587" s="9">
        <v>0.03</v>
      </c>
      <c r="N587" s="9" t="s">
        <v>1852</v>
      </c>
      <c r="O587" s="52" t="s">
        <v>36</v>
      </c>
      <c r="P587" s="52">
        <v>598</v>
      </c>
      <c r="R587" s="10" t="s">
        <v>36</v>
      </c>
      <c r="S587" s="9" t="s">
        <v>1841</v>
      </c>
      <c r="T587" s="9" t="s">
        <v>36</v>
      </c>
      <c r="U587" s="22">
        <v>1</v>
      </c>
      <c r="V587" s="22">
        <v>1</v>
      </c>
      <c r="W587" s="22">
        <v>1</v>
      </c>
      <c r="X587" s="22" t="s">
        <v>57</v>
      </c>
      <c r="Y587" s="10" t="s">
        <v>32</v>
      </c>
      <c r="Z587" s="22" t="s">
        <v>32</v>
      </c>
      <c r="AA587" s="51" t="s">
        <v>1863</v>
      </c>
      <c r="AB587" s="51" t="s">
        <v>1870</v>
      </c>
      <c r="AC587" s="11" t="s">
        <v>1863</v>
      </c>
      <c r="AD587">
        <v>54</v>
      </c>
    </row>
    <row r="588" spans="1:30" x14ac:dyDescent="0.25">
      <c r="A588" s="52"/>
      <c r="B588" s="52"/>
      <c r="C588" s="52"/>
      <c r="G588" s="3" t="s">
        <v>1669</v>
      </c>
      <c r="H588" s="20" t="s">
        <v>1669</v>
      </c>
      <c r="L588" s="9"/>
      <c r="N588" s="9"/>
      <c r="S588" s="9"/>
      <c r="T588" s="9"/>
      <c r="U588" s="22"/>
      <c r="V588" s="22"/>
      <c r="W588" s="22"/>
      <c r="X588" s="22"/>
      <c r="Z588" s="22"/>
      <c r="AA588" s="51"/>
      <c r="AB588" s="51"/>
    </row>
    <row r="589" spans="1:30" x14ac:dyDescent="0.25">
      <c r="A589" s="52" t="s">
        <v>36</v>
      </c>
      <c r="B589" s="52">
        <v>4874</v>
      </c>
      <c r="C589" s="52" t="s">
        <v>36</v>
      </c>
      <c r="D589" t="s">
        <v>91</v>
      </c>
      <c r="E589" t="s">
        <v>1670</v>
      </c>
      <c r="F589" t="s">
        <v>91</v>
      </c>
      <c r="G589" s="3" t="s">
        <v>1671</v>
      </c>
      <c r="H589" s="20" t="s">
        <v>1672</v>
      </c>
      <c r="I589" s="9" t="s">
        <v>36</v>
      </c>
      <c r="J589" s="10" t="s">
        <v>36</v>
      </c>
      <c r="K589" s="9">
        <v>600</v>
      </c>
      <c r="L589" s="9" t="s">
        <v>1844</v>
      </c>
      <c r="M589" s="9">
        <v>600</v>
      </c>
      <c r="N589" s="9" t="s">
        <v>1844</v>
      </c>
      <c r="O589" s="52" t="s">
        <v>36</v>
      </c>
      <c r="P589" s="52">
        <v>4874</v>
      </c>
      <c r="Q589" s="52" t="s">
        <v>36</v>
      </c>
      <c r="R589" s="10" t="s">
        <v>36</v>
      </c>
      <c r="S589" s="9" t="s">
        <v>57</v>
      </c>
      <c r="T589" s="9" t="s">
        <v>36</v>
      </c>
      <c r="U589" s="22">
        <v>1</v>
      </c>
      <c r="V589" s="22">
        <v>1</v>
      </c>
      <c r="W589" s="22">
        <v>1</v>
      </c>
      <c r="X589" s="22" t="s">
        <v>57</v>
      </c>
      <c r="Y589" s="10" t="s">
        <v>32</v>
      </c>
      <c r="Z589" s="22" t="s">
        <v>32</v>
      </c>
      <c r="AA589" s="51"/>
      <c r="AB589" s="51"/>
      <c r="AC589" s="11" t="s">
        <v>1865</v>
      </c>
      <c r="AD589">
        <v>12</v>
      </c>
    </row>
    <row r="590" spans="1:30" x14ac:dyDescent="0.25">
      <c r="A590" s="52" t="s">
        <v>36</v>
      </c>
      <c r="B590" s="52">
        <v>4875</v>
      </c>
      <c r="C590" s="52" t="s">
        <v>36</v>
      </c>
      <c r="D590" t="s">
        <v>91</v>
      </c>
      <c r="E590" t="s">
        <v>1673</v>
      </c>
      <c r="F590" t="s">
        <v>91</v>
      </c>
      <c r="G590" s="3" t="s">
        <v>1674</v>
      </c>
      <c r="H590" s="20" t="s">
        <v>1675</v>
      </c>
      <c r="I590" s="9" t="s">
        <v>36</v>
      </c>
      <c r="J590" s="10" t="s">
        <v>36</v>
      </c>
      <c r="K590" s="9">
        <v>600</v>
      </c>
      <c r="L590" s="9" t="s">
        <v>1844</v>
      </c>
      <c r="M590" s="9">
        <v>600</v>
      </c>
      <c r="N590" s="9" t="s">
        <v>1844</v>
      </c>
      <c r="O590" s="52" t="s">
        <v>36</v>
      </c>
      <c r="P590" s="52">
        <v>4875</v>
      </c>
      <c r="Q590" s="52" t="s">
        <v>36</v>
      </c>
      <c r="R590" s="10" t="s">
        <v>36</v>
      </c>
      <c r="S590" s="9" t="s">
        <v>57</v>
      </c>
      <c r="T590" s="9" t="s">
        <v>36</v>
      </c>
      <c r="U590" s="22">
        <v>1</v>
      </c>
      <c r="V590" s="22">
        <v>1</v>
      </c>
      <c r="W590" s="22">
        <v>1</v>
      </c>
      <c r="X590" s="22" t="s">
        <v>57</v>
      </c>
      <c r="Y590" s="10" t="s">
        <v>32</v>
      </c>
      <c r="Z590" s="10" t="s">
        <v>32</v>
      </c>
      <c r="AA590" s="51"/>
      <c r="AB590" s="51"/>
      <c r="AC590" s="11" t="s">
        <v>1865</v>
      </c>
      <c r="AD590">
        <v>12</v>
      </c>
    </row>
    <row r="591" spans="1:30" x14ac:dyDescent="0.25">
      <c r="A591" s="52" t="s">
        <v>36</v>
      </c>
      <c r="B591" s="52">
        <v>4876</v>
      </c>
      <c r="C591" s="52" t="s">
        <v>36</v>
      </c>
      <c r="D591" t="s">
        <v>91</v>
      </c>
      <c r="E591" t="s">
        <v>1676</v>
      </c>
      <c r="F591" t="s">
        <v>91</v>
      </c>
      <c r="G591" s="3" t="s">
        <v>1677</v>
      </c>
      <c r="H591" s="20" t="s">
        <v>1678</v>
      </c>
      <c r="I591" s="9" t="s">
        <v>36</v>
      </c>
      <c r="J591" s="10" t="s">
        <v>36</v>
      </c>
      <c r="K591" s="9">
        <v>600</v>
      </c>
      <c r="L591" s="9" t="s">
        <v>1844</v>
      </c>
      <c r="M591" s="9">
        <v>600</v>
      </c>
      <c r="N591" s="9" t="s">
        <v>1844</v>
      </c>
      <c r="O591" s="52" t="s">
        <v>36</v>
      </c>
      <c r="P591" s="52">
        <v>4876</v>
      </c>
      <c r="Q591" s="52" t="s">
        <v>36</v>
      </c>
      <c r="R591" s="10" t="s">
        <v>36</v>
      </c>
      <c r="S591" s="9" t="s">
        <v>57</v>
      </c>
      <c r="T591" s="9" t="s">
        <v>36</v>
      </c>
      <c r="U591" s="22">
        <v>1</v>
      </c>
      <c r="V591" s="22">
        <v>1</v>
      </c>
      <c r="W591" s="22">
        <v>1</v>
      </c>
      <c r="X591" s="22" t="s">
        <v>57</v>
      </c>
      <c r="Y591" s="10" t="s">
        <v>32</v>
      </c>
      <c r="Z591" s="10" t="s">
        <v>32</v>
      </c>
      <c r="AA591" s="51"/>
      <c r="AB591" s="51"/>
      <c r="AC591" s="11" t="s">
        <v>1865</v>
      </c>
      <c r="AD591">
        <v>12</v>
      </c>
    </row>
    <row r="592" spans="1:30" x14ac:dyDescent="0.25">
      <c r="A592" s="52" t="s">
        <v>36</v>
      </c>
      <c r="B592" s="52">
        <v>4874</v>
      </c>
      <c r="C592" s="52" t="s">
        <v>36</v>
      </c>
      <c r="D592" t="s">
        <v>91</v>
      </c>
      <c r="E592" t="s">
        <v>1679</v>
      </c>
      <c r="F592" t="s">
        <v>1680</v>
      </c>
      <c r="G592" s="3" t="s">
        <v>1671</v>
      </c>
      <c r="H592" s="20" t="s">
        <v>1681</v>
      </c>
      <c r="I592" s="9" t="s">
        <v>36</v>
      </c>
      <c r="J592" s="10" t="s">
        <v>36</v>
      </c>
      <c r="K592" s="9">
        <v>600</v>
      </c>
      <c r="L592" s="9" t="s">
        <v>1844</v>
      </c>
      <c r="M592" s="9">
        <v>600</v>
      </c>
      <c r="N592" s="9" t="s">
        <v>1844</v>
      </c>
      <c r="O592" s="52" t="s">
        <v>36</v>
      </c>
      <c r="P592" s="52">
        <v>4874</v>
      </c>
      <c r="Q592" s="52" t="s">
        <v>36</v>
      </c>
      <c r="R592" s="10" t="s">
        <v>36</v>
      </c>
      <c r="S592" s="9" t="s">
        <v>1853</v>
      </c>
      <c r="T592" s="9" t="s">
        <v>36</v>
      </c>
      <c r="U592" s="22">
        <v>1</v>
      </c>
      <c r="V592" s="22">
        <v>1</v>
      </c>
      <c r="W592" s="22">
        <v>1</v>
      </c>
      <c r="X592" s="22" t="s">
        <v>57</v>
      </c>
      <c r="Y592" s="10" t="s">
        <v>32</v>
      </c>
      <c r="Z592" s="10" t="s">
        <v>32</v>
      </c>
      <c r="AA592" s="51"/>
      <c r="AB592" s="51"/>
      <c r="AC592" s="11" t="s">
        <v>1865</v>
      </c>
      <c r="AD592">
        <v>12</v>
      </c>
    </row>
    <row r="593" spans="1:30" x14ac:dyDescent="0.25">
      <c r="A593" s="52" t="s">
        <v>36</v>
      </c>
      <c r="B593" s="52">
        <v>4875</v>
      </c>
      <c r="C593" s="52" t="s">
        <v>36</v>
      </c>
      <c r="D593" t="s">
        <v>91</v>
      </c>
      <c r="E593" t="s">
        <v>1682</v>
      </c>
      <c r="F593" t="s">
        <v>1680</v>
      </c>
      <c r="G593" s="3" t="s">
        <v>1674</v>
      </c>
      <c r="H593" s="20" t="s">
        <v>1683</v>
      </c>
      <c r="I593" s="9" t="s">
        <v>36</v>
      </c>
      <c r="J593" s="10" t="s">
        <v>36</v>
      </c>
      <c r="K593" s="9">
        <v>600</v>
      </c>
      <c r="L593" s="9" t="s">
        <v>1844</v>
      </c>
      <c r="M593" s="9">
        <v>600</v>
      </c>
      <c r="N593" s="9" t="s">
        <v>1844</v>
      </c>
      <c r="O593" s="52" t="s">
        <v>36</v>
      </c>
      <c r="P593" s="52">
        <v>4875</v>
      </c>
      <c r="Q593" s="52" t="s">
        <v>36</v>
      </c>
      <c r="R593" s="10" t="s">
        <v>36</v>
      </c>
      <c r="S593" s="9" t="s">
        <v>1853</v>
      </c>
      <c r="T593" s="9" t="s">
        <v>36</v>
      </c>
      <c r="U593" s="22">
        <v>1</v>
      </c>
      <c r="V593" s="22">
        <v>1</v>
      </c>
      <c r="W593" s="22">
        <v>1</v>
      </c>
      <c r="X593" s="22" t="s">
        <v>57</v>
      </c>
      <c r="Y593" s="10" t="s">
        <v>32</v>
      </c>
      <c r="Z593" s="10" t="s">
        <v>32</v>
      </c>
      <c r="AA593" s="51"/>
      <c r="AB593" s="51"/>
      <c r="AC593" s="11" t="s">
        <v>1865</v>
      </c>
      <c r="AD593">
        <v>12</v>
      </c>
    </row>
    <row r="594" spans="1:30" x14ac:dyDescent="0.25">
      <c r="A594" s="52" t="s">
        <v>36</v>
      </c>
      <c r="B594" s="52">
        <v>4876</v>
      </c>
      <c r="C594" s="52" t="s">
        <v>36</v>
      </c>
      <c r="D594" t="s">
        <v>91</v>
      </c>
      <c r="E594" t="s">
        <v>1684</v>
      </c>
      <c r="F594" t="s">
        <v>1680</v>
      </c>
      <c r="G594" s="19" t="s">
        <v>1677</v>
      </c>
      <c r="H594" s="20" t="s">
        <v>1685</v>
      </c>
      <c r="I594" s="21" t="s">
        <v>36</v>
      </c>
      <c r="J594" s="10" t="s">
        <v>36</v>
      </c>
      <c r="K594" s="21">
        <v>600</v>
      </c>
      <c r="L594" s="9" t="s">
        <v>1844</v>
      </c>
      <c r="M594" s="21">
        <v>600</v>
      </c>
      <c r="N594" s="9" t="s">
        <v>1844</v>
      </c>
      <c r="O594" s="52" t="s">
        <v>36</v>
      </c>
      <c r="P594" s="52">
        <v>4876</v>
      </c>
      <c r="Q594" s="52" t="s">
        <v>36</v>
      </c>
      <c r="R594" s="9" t="s">
        <v>36</v>
      </c>
      <c r="S594" s="9" t="s">
        <v>1853</v>
      </c>
      <c r="T594" s="9" t="s">
        <v>36</v>
      </c>
      <c r="U594" s="22">
        <v>1</v>
      </c>
      <c r="V594" s="22">
        <v>1</v>
      </c>
      <c r="W594" s="22">
        <v>1</v>
      </c>
      <c r="X594" s="22" t="s">
        <v>57</v>
      </c>
      <c r="Y594" s="22" t="s">
        <v>32</v>
      </c>
      <c r="Z594" s="22" t="s">
        <v>32</v>
      </c>
      <c r="AA594" s="51"/>
      <c r="AB594" s="51"/>
      <c r="AC594" s="11" t="s">
        <v>1865</v>
      </c>
      <c r="AD594">
        <v>12</v>
      </c>
    </row>
    <row r="595" spans="1:30" x14ac:dyDescent="0.25">
      <c r="A595" s="52" t="s">
        <v>36</v>
      </c>
      <c r="B595" s="52">
        <v>4938</v>
      </c>
      <c r="C595" s="52" t="s">
        <v>36</v>
      </c>
      <c r="D595" t="s">
        <v>91</v>
      </c>
      <c r="E595" t="s">
        <v>1686</v>
      </c>
      <c r="F595" t="s">
        <v>91</v>
      </c>
      <c r="G595" s="3" t="s">
        <v>1687</v>
      </c>
      <c r="H595" s="20" t="s">
        <v>1688</v>
      </c>
      <c r="I595" s="21" t="s">
        <v>36</v>
      </c>
      <c r="J595" s="10" t="s">
        <v>36</v>
      </c>
      <c r="K595" s="9">
        <v>500</v>
      </c>
      <c r="L595" s="9" t="s">
        <v>514</v>
      </c>
      <c r="M595" s="21">
        <v>500</v>
      </c>
      <c r="N595" s="9" t="s">
        <v>514</v>
      </c>
      <c r="O595" s="52" t="s">
        <v>36</v>
      </c>
      <c r="P595" s="52">
        <v>4938</v>
      </c>
      <c r="Q595" s="52" t="s">
        <v>36</v>
      </c>
      <c r="R595" s="10" t="s">
        <v>36</v>
      </c>
      <c r="S595" s="10" t="s">
        <v>57</v>
      </c>
      <c r="T595" s="9" t="s">
        <v>36</v>
      </c>
      <c r="U595" s="22">
        <v>1</v>
      </c>
      <c r="V595" s="22">
        <v>1</v>
      </c>
      <c r="W595" s="22">
        <v>1</v>
      </c>
      <c r="X595" s="22" t="s">
        <v>57</v>
      </c>
      <c r="Y595" s="22" t="s">
        <v>32</v>
      </c>
      <c r="Z595" s="22" t="s">
        <v>32</v>
      </c>
      <c r="AA595" s="51"/>
      <c r="AB595" s="51"/>
      <c r="AC595" s="11" t="s">
        <v>1865</v>
      </c>
      <c r="AD595">
        <v>13</v>
      </c>
    </row>
    <row r="596" spans="1:30" x14ac:dyDescent="0.25">
      <c r="A596" s="52" t="s">
        <v>36</v>
      </c>
      <c r="B596" s="52">
        <v>4938</v>
      </c>
      <c r="C596" s="52" t="s">
        <v>36</v>
      </c>
      <c r="D596" t="s">
        <v>91</v>
      </c>
      <c r="E596" t="s">
        <v>1689</v>
      </c>
      <c r="F596" t="s">
        <v>1680</v>
      </c>
      <c r="G596" s="3" t="s">
        <v>1687</v>
      </c>
      <c r="H596" s="20" t="s">
        <v>1690</v>
      </c>
      <c r="I596" s="21" t="s">
        <v>36</v>
      </c>
      <c r="J596" s="10" t="s">
        <v>36</v>
      </c>
      <c r="K596" s="9">
        <v>500</v>
      </c>
      <c r="L596" s="9" t="s">
        <v>514</v>
      </c>
      <c r="M596" s="21">
        <v>500</v>
      </c>
      <c r="N596" s="9" t="s">
        <v>514</v>
      </c>
      <c r="O596" s="52" t="s">
        <v>36</v>
      </c>
      <c r="P596" s="52">
        <v>4938</v>
      </c>
      <c r="Q596" s="52" t="s">
        <v>36</v>
      </c>
      <c r="R596" s="10" t="s">
        <v>36</v>
      </c>
      <c r="S596" s="10" t="s">
        <v>1853</v>
      </c>
      <c r="T596" s="9" t="s">
        <v>36</v>
      </c>
      <c r="U596" s="22">
        <v>1</v>
      </c>
      <c r="V596" s="22">
        <v>1</v>
      </c>
      <c r="W596" s="22">
        <v>1</v>
      </c>
      <c r="X596" s="22" t="s">
        <v>57</v>
      </c>
      <c r="Y596" s="22" t="s">
        <v>32</v>
      </c>
      <c r="Z596" s="22" t="s">
        <v>32</v>
      </c>
      <c r="AA596" s="51"/>
      <c r="AB596" s="51"/>
      <c r="AC596" s="11" t="s">
        <v>1865</v>
      </c>
      <c r="AD596">
        <v>14</v>
      </c>
    </row>
    <row r="597" spans="1:30" x14ac:dyDescent="0.25">
      <c r="A597" s="52"/>
      <c r="B597" s="52"/>
      <c r="C597" s="52"/>
      <c r="G597" s="3" t="s">
        <v>1691</v>
      </c>
      <c r="H597" s="20" t="s">
        <v>1691</v>
      </c>
      <c r="I597" s="21"/>
      <c r="L597" s="9"/>
      <c r="M597" s="21"/>
      <c r="N597" s="9"/>
      <c r="T597" s="9"/>
      <c r="U597" s="22"/>
      <c r="V597" s="22"/>
      <c r="W597" s="22"/>
      <c r="X597" s="22"/>
      <c r="Y597" s="22"/>
      <c r="Z597" s="22"/>
      <c r="AA597" s="51"/>
      <c r="AB597" s="51"/>
    </row>
    <row r="598" spans="1:30" x14ac:dyDescent="0.25">
      <c r="A598" s="52" t="s">
        <v>36</v>
      </c>
      <c r="B598" s="52">
        <v>4852</v>
      </c>
      <c r="C598" s="52" t="s">
        <v>36</v>
      </c>
      <c r="D598" t="s">
        <v>91</v>
      </c>
      <c r="E598" t="s">
        <v>1692</v>
      </c>
      <c r="F598" t="s">
        <v>91</v>
      </c>
      <c r="G598" s="3" t="s">
        <v>308</v>
      </c>
      <c r="H598" s="20" t="s">
        <v>1693</v>
      </c>
      <c r="I598" s="21" t="s">
        <v>36</v>
      </c>
      <c r="J598" s="10" t="s">
        <v>36</v>
      </c>
      <c r="K598" s="9">
        <v>3</v>
      </c>
      <c r="L598" s="9" t="s">
        <v>309</v>
      </c>
      <c r="M598" s="21">
        <v>3</v>
      </c>
      <c r="N598" s="9" t="s">
        <v>309</v>
      </c>
      <c r="O598" s="52" t="s">
        <v>36</v>
      </c>
      <c r="P598" s="52">
        <v>4852</v>
      </c>
      <c r="Q598" s="52" t="s">
        <v>36</v>
      </c>
      <c r="R598" s="10" t="s">
        <v>36</v>
      </c>
      <c r="S598" s="10" t="s">
        <v>57</v>
      </c>
      <c r="T598" s="9" t="s">
        <v>36</v>
      </c>
      <c r="U598" s="22">
        <v>1</v>
      </c>
      <c r="V598" s="22">
        <v>1</v>
      </c>
      <c r="W598" s="22">
        <v>1</v>
      </c>
      <c r="X598" s="22" t="s">
        <v>57</v>
      </c>
      <c r="Y598" s="22" t="s">
        <v>57</v>
      </c>
      <c r="Z598" s="22" t="s">
        <v>74</v>
      </c>
      <c r="AA598" s="51"/>
      <c r="AB598" s="51"/>
      <c r="AC598" s="11" t="s">
        <v>1865</v>
      </c>
      <c r="AD598">
        <v>28</v>
      </c>
    </row>
    <row r="599" spans="1:30" x14ac:dyDescent="0.25">
      <c r="A599" s="52" t="s">
        <v>36</v>
      </c>
      <c r="B599" s="52">
        <v>4867</v>
      </c>
      <c r="C599" s="52" t="s">
        <v>36</v>
      </c>
      <c r="D599" t="s">
        <v>91</v>
      </c>
      <c r="E599" t="s">
        <v>1694</v>
      </c>
      <c r="F599" t="s">
        <v>91</v>
      </c>
      <c r="G599" s="3" t="s">
        <v>311</v>
      </c>
      <c r="H599" s="20" t="s">
        <v>1695</v>
      </c>
      <c r="I599" s="21" t="s">
        <v>36</v>
      </c>
      <c r="J599" s="10" t="s">
        <v>36</v>
      </c>
      <c r="K599" s="9">
        <v>1</v>
      </c>
      <c r="L599" s="9" t="s">
        <v>309</v>
      </c>
      <c r="M599" s="21">
        <v>1</v>
      </c>
      <c r="N599" s="9" t="s">
        <v>309</v>
      </c>
      <c r="O599" s="52" t="s">
        <v>36</v>
      </c>
      <c r="P599" s="52">
        <v>4867</v>
      </c>
      <c r="Q599" s="52" t="s">
        <v>36</v>
      </c>
      <c r="R599" s="10" t="s">
        <v>36</v>
      </c>
      <c r="S599" s="10" t="s">
        <v>57</v>
      </c>
      <c r="T599" s="9" t="s">
        <v>36</v>
      </c>
      <c r="U599" s="22">
        <v>1</v>
      </c>
      <c r="V599" s="22">
        <v>1</v>
      </c>
      <c r="W599" s="22">
        <v>1</v>
      </c>
      <c r="X599" s="22" t="s">
        <v>57</v>
      </c>
      <c r="Y599" s="22" t="s">
        <v>57</v>
      </c>
      <c r="Z599" s="22" t="s">
        <v>74</v>
      </c>
      <c r="AA599" s="51"/>
      <c r="AB599" s="51"/>
      <c r="AC599" s="11" t="s">
        <v>1865</v>
      </c>
      <c r="AD599">
        <v>28</v>
      </c>
    </row>
    <row r="600" spans="1:30" x14ac:dyDescent="0.25">
      <c r="A600" s="52" t="s">
        <v>36</v>
      </c>
      <c r="B600" s="52">
        <v>4866</v>
      </c>
      <c r="C600" s="52" t="s">
        <v>36</v>
      </c>
      <c r="D600" t="s">
        <v>91</v>
      </c>
      <c r="E600" t="s">
        <v>1696</v>
      </c>
      <c r="F600" t="s">
        <v>91</v>
      </c>
      <c r="G600" s="3" t="s">
        <v>313</v>
      </c>
      <c r="H600" s="20" t="s">
        <v>1697</v>
      </c>
      <c r="I600" s="9" t="s">
        <v>36</v>
      </c>
      <c r="J600" s="10" t="s">
        <v>36</v>
      </c>
      <c r="K600" s="9">
        <v>3</v>
      </c>
      <c r="L600" s="9" t="s">
        <v>309</v>
      </c>
      <c r="M600" s="21">
        <v>3</v>
      </c>
      <c r="N600" s="9" t="s">
        <v>309</v>
      </c>
      <c r="O600" s="52" t="s">
        <v>36</v>
      </c>
      <c r="P600" s="52">
        <v>4866</v>
      </c>
      <c r="Q600" s="52" t="s">
        <v>36</v>
      </c>
      <c r="R600" s="10" t="s">
        <v>36</v>
      </c>
      <c r="S600" s="10" t="s">
        <v>57</v>
      </c>
      <c r="T600" s="9" t="s">
        <v>36</v>
      </c>
      <c r="U600" s="30">
        <v>1</v>
      </c>
      <c r="V600" s="22">
        <v>1</v>
      </c>
      <c r="W600" s="22">
        <v>1</v>
      </c>
      <c r="X600" s="22" t="s">
        <v>57</v>
      </c>
      <c r="Y600" s="10" t="s">
        <v>57</v>
      </c>
      <c r="Z600" s="10" t="s">
        <v>74</v>
      </c>
      <c r="AA600" s="51"/>
      <c r="AB600" s="51"/>
      <c r="AC600" s="11" t="s">
        <v>1865</v>
      </c>
      <c r="AD600">
        <v>28</v>
      </c>
    </row>
    <row r="601" spans="1:30" x14ac:dyDescent="0.25">
      <c r="A601" s="52" t="s">
        <v>36</v>
      </c>
      <c r="B601" s="52">
        <v>4852</v>
      </c>
      <c r="C601" s="52" t="s">
        <v>36</v>
      </c>
      <c r="D601" t="s">
        <v>91</v>
      </c>
      <c r="E601" t="s">
        <v>1698</v>
      </c>
      <c r="F601" t="s">
        <v>1680</v>
      </c>
      <c r="G601" s="3" t="s">
        <v>308</v>
      </c>
      <c r="H601" s="20" t="s">
        <v>1699</v>
      </c>
      <c r="I601" s="9" t="s">
        <v>36</v>
      </c>
      <c r="J601" s="10" t="s">
        <v>36</v>
      </c>
      <c r="K601" s="9">
        <v>3</v>
      </c>
      <c r="L601" s="9" t="s">
        <v>309</v>
      </c>
      <c r="M601" s="21">
        <v>3</v>
      </c>
      <c r="N601" s="9" t="s">
        <v>309</v>
      </c>
      <c r="O601" s="52" t="s">
        <v>36</v>
      </c>
      <c r="P601" s="52">
        <v>4852</v>
      </c>
      <c r="Q601" s="52" t="s">
        <v>36</v>
      </c>
      <c r="R601" s="10" t="s">
        <v>36</v>
      </c>
      <c r="S601" s="10" t="s">
        <v>1853</v>
      </c>
      <c r="T601" s="9" t="s">
        <v>36</v>
      </c>
      <c r="U601" s="30">
        <v>1</v>
      </c>
      <c r="V601" s="22">
        <v>1</v>
      </c>
      <c r="W601" s="22">
        <v>1</v>
      </c>
      <c r="X601" s="22" t="s">
        <v>57</v>
      </c>
      <c r="Y601" s="10" t="s">
        <v>57</v>
      </c>
      <c r="Z601" s="10" t="s">
        <v>74</v>
      </c>
      <c r="AA601" s="51"/>
      <c r="AB601" s="51"/>
      <c r="AC601" s="11" t="s">
        <v>1865</v>
      </c>
      <c r="AD601">
        <v>28</v>
      </c>
    </row>
    <row r="602" spans="1:30" x14ac:dyDescent="0.25">
      <c r="A602" s="52" t="s">
        <v>36</v>
      </c>
      <c r="B602" s="52">
        <v>4867</v>
      </c>
      <c r="C602" s="52" t="s">
        <v>36</v>
      </c>
      <c r="D602" t="s">
        <v>91</v>
      </c>
      <c r="E602" t="s">
        <v>1700</v>
      </c>
      <c r="F602" t="s">
        <v>1680</v>
      </c>
      <c r="G602" s="3" t="s">
        <v>311</v>
      </c>
      <c r="H602" s="20" t="s">
        <v>1701</v>
      </c>
      <c r="I602" s="9" t="s">
        <v>36</v>
      </c>
      <c r="J602" s="10" t="s">
        <v>36</v>
      </c>
      <c r="K602" s="9">
        <v>1</v>
      </c>
      <c r="L602" s="9" t="s">
        <v>309</v>
      </c>
      <c r="M602" s="21">
        <v>1</v>
      </c>
      <c r="N602" s="9" t="s">
        <v>309</v>
      </c>
      <c r="O602" s="52" t="s">
        <v>36</v>
      </c>
      <c r="P602" s="52">
        <v>4867</v>
      </c>
      <c r="Q602" s="52" t="s">
        <v>36</v>
      </c>
      <c r="R602" s="10" t="s">
        <v>36</v>
      </c>
      <c r="S602" s="10" t="s">
        <v>1853</v>
      </c>
      <c r="T602" s="9" t="s">
        <v>36</v>
      </c>
      <c r="U602" s="22">
        <v>1</v>
      </c>
      <c r="V602" s="22">
        <v>1</v>
      </c>
      <c r="W602" s="22">
        <v>1</v>
      </c>
      <c r="X602" s="22" t="s">
        <v>57</v>
      </c>
      <c r="Y602" s="10" t="s">
        <v>57</v>
      </c>
      <c r="Z602" s="10" t="s">
        <v>74</v>
      </c>
      <c r="AA602" s="51"/>
      <c r="AB602" s="51"/>
      <c r="AC602" s="11" t="s">
        <v>1865</v>
      </c>
      <c r="AD602">
        <v>28</v>
      </c>
    </row>
    <row r="603" spans="1:30" x14ac:dyDescent="0.25">
      <c r="A603" s="52" t="s">
        <v>36</v>
      </c>
      <c r="B603" s="52">
        <v>4866</v>
      </c>
      <c r="C603" s="52" t="s">
        <v>36</v>
      </c>
      <c r="D603" t="s">
        <v>91</v>
      </c>
      <c r="E603" t="s">
        <v>1702</v>
      </c>
      <c r="F603" t="s">
        <v>1680</v>
      </c>
      <c r="G603" s="3" t="s">
        <v>313</v>
      </c>
      <c r="H603" s="20" t="s">
        <v>1703</v>
      </c>
      <c r="I603" s="21" t="s">
        <v>36</v>
      </c>
      <c r="J603" s="10" t="s">
        <v>36</v>
      </c>
      <c r="K603" s="9">
        <v>3</v>
      </c>
      <c r="L603" s="9" t="s">
        <v>309</v>
      </c>
      <c r="M603" s="21">
        <v>3</v>
      </c>
      <c r="N603" s="9" t="s">
        <v>309</v>
      </c>
      <c r="O603" s="52" t="s">
        <v>36</v>
      </c>
      <c r="P603" s="52">
        <v>4866</v>
      </c>
      <c r="Q603" s="52" t="s">
        <v>36</v>
      </c>
      <c r="R603" s="10" t="s">
        <v>36</v>
      </c>
      <c r="S603" s="10" t="s">
        <v>1853</v>
      </c>
      <c r="T603" s="9" t="s">
        <v>36</v>
      </c>
      <c r="U603" s="22">
        <v>1</v>
      </c>
      <c r="V603" s="22">
        <v>1</v>
      </c>
      <c r="W603" s="22">
        <v>1</v>
      </c>
      <c r="X603" s="22" t="s">
        <v>57</v>
      </c>
      <c r="Y603" s="22" t="s">
        <v>57</v>
      </c>
      <c r="Z603" s="22" t="s">
        <v>74</v>
      </c>
      <c r="AA603" s="51"/>
      <c r="AB603" s="51"/>
      <c r="AC603" s="11" t="s">
        <v>1865</v>
      </c>
      <c r="AD603">
        <v>28</v>
      </c>
    </row>
    <row r="604" spans="1:30" x14ac:dyDescent="0.25">
      <c r="A604" s="52" t="s">
        <v>36</v>
      </c>
      <c r="B604" s="52">
        <v>4854</v>
      </c>
      <c r="C604" s="52" t="s">
        <v>36</v>
      </c>
      <c r="D604" t="s">
        <v>91</v>
      </c>
      <c r="E604" t="s">
        <v>1704</v>
      </c>
      <c r="F604" t="s">
        <v>91</v>
      </c>
      <c r="G604" s="19" t="s">
        <v>1705</v>
      </c>
      <c r="H604" s="20" t="s">
        <v>1706</v>
      </c>
      <c r="I604" s="9" t="s">
        <v>36</v>
      </c>
      <c r="J604" s="10" t="s">
        <v>36</v>
      </c>
      <c r="K604" s="9">
        <v>1.5</v>
      </c>
      <c r="L604" s="10" t="s">
        <v>309</v>
      </c>
      <c r="M604" s="9" t="s">
        <v>36</v>
      </c>
      <c r="N604" s="10" t="s">
        <v>309</v>
      </c>
      <c r="O604" s="52" t="s">
        <v>36</v>
      </c>
      <c r="P604" s="52">
        <v>4854</v>
      </c>
      <c r="Q604" s="52" t="s">
        <v>36</v>
      </c>
      <c r="R604" s="10" t="s">
        <v>36</v>
      </c>
      <c r="S604" s="10" t="s">
        <v>57</v>
      </c>
      <c r="T604" s="10" t="s">
        <v>36</v>
      </c>
      <c r="U604" s="10">
        <v>1</v>
      </c>
      <c r="V604" s="10">
        <v>1</v>
      </c>
      <c r="W604" s="10">
        <v>1</v>
      </c>
      <c r="X604" s="10" t="s">
        <v>57</v>
      </c>
      <c r="Y604" s="22" t="s">
        <v>57</v>
      </c>
      <c r="Z604" s="22" t="s">
        <v>74</v>
      </c>
      <c r="AA604" s="51"/>
      <c r="AB604" s="51"/>
      <c r="AC604" s="11" t="s">
        <v>1865</v>
      </c>
      <c r="AD604">
        <v>28</v>
      </c>
    </row>
    <row r="605" spans="1:30" x14ac:dyDescent="0.25">
      <c r="A605" s="52" t="s">
        <v>36</v>
      </c>
      <c r="B605" s="52">
        <v>4854</v>
      </c>
      <c r="C605" s="52" t="s">
        <v>36</v>
      </c>
      <c r="D605" s="11" t="s">
        <v>91</v>
      </c>
      <c r="E605" t="s">
        <v>1707</v>
      </c>
      <c r="F605" s="11" t="s">
        <v>1680</v>
      </c>
      <c r="G605" s="3" t="s">
        <v>1705</v>
      </c>
      <c r="H605" s="20" t="s">
        <v>1708</v>
      </c>
      <c r="I605" s="9" t="s">
        <v>36</v>
      </c>
      <c r="J605" s="10" t="s">
        <v>36</v>
      </c>
      <c r="K605" s="9">
        <v>1</v>
      </c>
      <c r="L605" s="9" t="s">
        <v>309</v>
      </c>
      <c r="M605" s="9">
        <v>1</v>
      </c>
      <c r="N605" s="10" t="s">
        <v>309</v>
      </c>
      <c r="O605" s="52" t="s">
        <v>36</v>
      </c>
      <c r="P605" s="52">
        <v>4854</v>
      </c>
      <c r="Q605" s="52" t="s">
        <v>36</v>
      </c>
      <c r="R605" s="10" t="s">
        <v>36</v>
      </c>
      <c r="S605" s="10" t="s">
        <v>1853</v>
      </c>
      <c r="T605" s="10" t="s">
        <v>36</v>
      </c>
      <c r="U605" s="22">
        <v>1</v>
      </c>
      <c r="V605" s="22">
        <v>1</v>
      </c>
      <c r="W605" s="22">
        <v>1</v>
      </c>
      <c r="X605" s="22" t="s">
        <v>57</v>
      </c>
      <c r="Y605" s="22" t="s">
        <v>57</v>
      </c>
      <c r="Z605" s="22" t="s">
        <v>74</v>
      </c>
      <c r="AA605" s="50"/>
      <c r="AB605" s="50"/>
      <c r="AC605" s="11" t="s">
        <v>1865</v>
      </c>
      <c r="AD605">
        <v>28</v>
      </c>
    </row>
    <row r="606" spans="1:30" x14ac:dyDescent="0.25">
      <c r="A606" s="52" t="s">
        <v>36</v>
      </c>
      <c r="B606" s="52">
        <v>4870</v>
      </c>
      <c r="C606" s="52" t="s">
        <v>36</v>
      </c>
      <c r="D606" s="11" t="s">
        <v>91</v>
      </c>
      <c r="E606" t="s">
        <v>1709</v>
      </c>
      <c r="F606" s="11" t="s">
        <v>91</v>
      </c>
      <c r="G606" s="3" t="s">
        <v>358</v>
      </c>
      <c r="H606" s="20" t="s">
        <v>1710</v>
      </c>
      <c r="I606" s="9" t="s">
        <v>36</v>
      </c>
      <c r="J606" s="10" t="s">
        <v>36</v>
      </c>
      <c r="K606" s="9">
        <v>220</v>
      </c>
      <c r="L606" s="9" t="s">
        <v>359</v>
      </c>
      <c r="M606" s="9" t="s">
        <v>36</v>
      </c>
      <c r="N606" s="10" t="s">
        <v>359</v>
      </c>
      <c r="O606" s="52" t="s">
        <v>36</v>
      </c>
      <c r="P606" s="52">
        <v>4870</v>
      </c>
      <c r="Q606" s="52" t="s">
        <v>36</v>
      </c>
      <c r="R606" s="10" t="s">
        <v>36</v>
      </c>
      <c r="S606" s="10" t="s">
        <v>57</v>
      </c>
      <c r="T606" s="10" t="s">
        <v>36</v>
      </c>
      <c r="U606" s="22">
        <v>1</v>
      </c>
      <c r="V606" s="22">
        <v>1</v>
      </c>
      <c r="W606" s="22">
        <v>1</v>
      </c>
      <c r="X606" s="22" t="s">
        <v>57</v>
      </c>
      <c r="Y606" s="22" t="s">
        <v>57</v>
      </c>
      <c r="Z606" s="22" t="s">
        <v>74</v>
      </c>
      <c r="AA606" s="50"/>
      <c r="AB606" s="50"/>
      <c r="AC606" s="11" t="s">
        <v>1865</v>
      </c>
      <c r="AD606">
        <v>29</v>
      </c>
    </row>
    <row r="607" spans="1:30" x14ac:dyDescent="0.25">
      <c r="A607" s="52" t="s">
        <v>36</v>
      </c>
      <c r="B607" s="52">
        <v>4869</v>
      </c>
      <c r="C607" s="52" t="s">
        <v>36</v>
      </c>
      <c r="D607" s="11" t="s">
        <v>91</v>
      </c>
      <c r="E607" t="s">
        <v>1711</v>
      </c>
      <c r="F607" s="11" t="s">
        <v>91</v>
      </c>
      <c r="G607" s="3" t="s">
        <v>361</v>
      </c>
      <c r="H607" s="20" t="s">
        <v>1712</v>
      </c>
      <c r="I607" s="9" t="s">
        <v>36</v>
      </c>
      <c r="J607" s="10" t="s">
        <v>36</v>
      </c>
      <c r="K607" s="9">
        <v>100</v>
      </c>
      <c r="L607" s="9" t="s">
        <v>359</v>
      </c>
      <c r="M607" s="9" t="s">
        <v>36</v>
      </c>
      <c r="N607" s="10" t="s">
        <v>359</v>
      </c>
      <c r="O607" s="52" t="s">
        <v>36</v>
      </c>
      <c r="P607" s="52">
        <v>4869</v>
      </c>
      <c r="Q607" s="52" t="s">
        <v>36</v>
      </c>
      <c r="R607" s="10" t="s">
        <v>36</v>
      </c>
      <c r="S607" s="10" t="s">
        <v>57</v>
      </c>
      <c r="T607" s="10" t="s">
        <v>36</v>
      </c>
      <c r="U607" s="22">
        <v>1</v>
      </c>
      <c r="V607" s="22">
        <v>1</v>
      </c>
      <c r="W607" s="22">
        <v>1</v>
      </c>
      <c r="X607" s="22" t="s">
        <v>57</v>
      </c>
      <c r="Y607" s="22" t="s">
        <v>57</v>
      </c>
      <c r="Z607" s="22" t="s">
        <v>74</v>
      </c>
      <c r="AA607" s="50"/>
      <c r="AB607" s="50"/>
      <c r="AC607" s="11" t="s">
        <v>1865</v>
      </c>
      <c r="AD607">
        <v>29</v>
      </c>
    </row>
    <row r="608" spans="1:30" s="10" customFormat="1" x14ac:dyDescent="0.25">
      <c r="A608" s="52" t="s">
        <v>36</v>
      </c>
      <c r="B608" s="52">
        <v>4870</v>
      </c>
      <c r="C608" s="52" t="s">
        <v>36</v>
      </c>
      <c r="D608" s="11" t="s">
        <v>91</v>
      </c>
      <c r="E608" t="s">
        <v>1713</v>
      </c>
      <c r="F608" s="11" t="s">
        <v>1680</v>
      </c>
      <c r="G608" s="3" t="s">
        <v>358</v>
      </c>
      <c r="H608" s="20" t="s">
        <v>1714</v>
      </c>
      <c r="I608" s="9" t="s">
        <v>36</v>
      </c>
      <c r="J608" s="10" t="s">
        <v>36</v>
      </c>
      <c r="K608" s="9" t="s">
        <v>36</v>
      </c>
      <c r="L608" s="9" t="s">
        <v>359</v>
      </c>
      <c r="M608" s="9">
        <v>180</v>
      </c>
      <c r="N608" s="10" t="s">
        <v>359</v>
      </c>
      <c r="O608" s="52" t="s">
        <v>36</v>
      </c>
      <c r="P608" s="52">
        <v>4870</v>
      </c>
      <c r="Q608" s="52" t="s">
        <v>36</v>
      </c>
      <c r="R608" s="10" t="s">
        <v>36</v>
      </c>
      <c r="S608" s="10" t="s">
        <v>1853</v>
      </c>
      <c r="T608" s="10" t="s">
        <v>36</v>
      </c>
      <c r="U608" s="22">
        <v>1</v>
      </c>
      <c r="V608" s="22">
        <v>1</v>
      </c>
      <c r="W608" s="22">
        <v>1</v>
      </c>
      <c r="X608" s="22" t="s">
        <v>57</v>
      </c>
      <c r="Y608" s="22" t="s">
        <v>57</v>
      </c>
      <c r="Z608" s="22" t="s">
        <v>74</v>
      </c>
      <c r="AA608" s="50"/>
      <c r="AB608" s="50"/>
      <c r="AC608" s="11" t="s">
        <v>1865</v>
      </c>
      <c r="AD608" s="10">
        <v>29</v>
      </c>
    </row>
    <row r="609" spans="1:30" s="10" customFormat="1" x14ac:dyDescent="0.25">
      <c r="A609" s="52" t="s">
        <v>36</v>
      </c>
      <c r="B609" s="52">
        <v>4869</v>
      </c>
      <c r="C609" s="52" t="s">
        <v>36</v>
      </c>
      <c r="D609" t="s">
        <v>91</v>
      </c>
      <c r="E609" t="s">
        <v>1715</v>
      </c>
      <c r="F609" t="s">
        <v>1680</v>
      </c>
      <c r="G609" s="3" t="s">
        <v>361</v>
      </c>
      <c r="H609" s="20" t="s">
        <v>1716</v>
      </c>
      <c r="I609" s="9" t="s">
        <v>36</v>
      </c>
      <c r="J609" s="10" t="s">
        <v>36</v>
      </c>
      <c r="K609" s="9" t="s">
        <v>36</v>
      </c>
      <c r="L609" s="10" t="s">
        <v>359</v>
      </c>
      <c r="M609" s="9">
        <v>80</v>
      </c>
      <c r="N609" s="10" t="s">
        <v>359</v>
      </c>
      <c r="O609" s="52" t="s">
        <v>36</v>
      </c>
      <c r="P609" s="52">
        <v>4869</v>
      </c>
      <c r="Q609" s="52" t="s">
        <v>36</v>
      </c>
      <c r="R609" s="10" t="s">
        <v>36</v>
      </c>
      <c r="S609" s="10" t="s">
        <v>1853</v>
      </c>
      <c r="T609" s="10" t="s">
        <v>36</v>
      </c>
      <c r="U609" s="10">
        <v>1</v>
      </c>
      <c r="V609" s="10">
        <v>1</v>
      </c>
      <c r="W609" s="10">
        <v>1</v>
      </c>
      <c r="X609" s="10" t="s">
        <v>57</v>
      </c>
      <c r="Y609" s="10" t="s">
        <v>57</v>
      </c>
      <c r="Z609" s="10" t="s">
        <v>74</v>
      </c>
      <c r="AA609" s="51"/>
      <c r="AB609" s="51"/>
      <c r="AC609" s="11" t="s">
        <v>1865</v>
      </c>
      <c r="AD609" s="10">
        <v>29</v>
      </c>
    </row>
    <row r="610" spans="1:30" s="10" customFormat="1" x14ac:dyDescent="0.25">
      <c r="A610" s="52" t="s">
        <v>36</v>
      </c>
      <c r="B610" s="52">
        <v>4878</v>
      </c>
      <c r="C610" s="52" t="s">
        <v>36</v>
      </c>
      <c r="D610" t="s">
        <v>91</v>
      </c>
      <c r="E610" t="s">
        <v>1717</v>
      </c>
      <c r="F610" t="s">
        <v>91</v>
      </c>
      <c r="G610" s="3" t="s">
        <v>365</v>
      </c>
      <c r="H610" s="20" t="s">
        <v>1718</v>
      </c>
      <c r="I610" s="9" t="s">
        <v>36</v>
      </c>
      <c r="J610" s="10" t="s">
        <v>36</v>
      </c>
      <c r="K610" s="9">
        <v>2</v>
      </c>
      <c r="L610" s="10" t="s">
        <v>309</v>
      </c>
      <c r="M610" s="9" t="s">
        <v>36</v>
      </c>
      <c r="N610" s="10" t="s">
        <v>309</v>
      </c>
      <c r="O610" s="52" t="s">
        <v>36</v>
      </c>
      <c r="P610" s="52">
        <v>4878</v>
      </c>
      <c r="Q610" s="52" t="s">
        <v>36</v>
      </c>
      <c r="R610" s="10" t="s">
        <v>36</v>
      </c>
      <c r="S610" s="10" t="s">
        <v>57</v>
      </c>
      <c r="T610" s="10" t="s">
        <v>36</v>
      </c>
      <c r="U610" s="10">
        <v>1</v>
      </c>
      <c r="V610" s="10">
        <v>1</v>
      </c>
      <c r="W610" s="10">
        <v>1</v>
      </c>
      <c r="X610" s="10" t="s">
        <v>57</v>
      </c>
      <c r="Y610" s="10" t="s">
        <v>57</v>
      </c>
      <c r="Z610" s="10" t="s">
        <v>74</v>
      </c>
      <c r="AA610" s="51"/>
      <c r="AB610" s="51"/>
      <c r="AC610" s="11" t="s">
        <v>1865</v>
      </c>
      <c r="AD610" s="10">
        <v>29</v>
      </c>
    </row>
    <row r="611" spans="1:30" s="10" customFormat="1" x14ac:dyDescent="0.25">
      <c r="A611" s="52" t="s">
        <v>36</v>
      </c>
      <c r="B611" s="52">
        <v>4879</v>
      </c>
      <c r="C611" s="52" t="s">
        <v>36</v>
      </c>
      <c r="D611" t="s">
        <v>91</v>
      </c>
      <c r="E611" t="s">
        <v>1719</v>
      </c>
      <c r="F611" t="s">
        <v>91</v>
      </c>
      <c r="G611" s="3" t="s">
        <v>367</v>
      </c>
      <c r="H611" s="20" t="s">
        <v>1720</v>
      </c>
      <c r="I611" s="9" t="s">
        <v>36</v>
      </c>
      <c r="J611" s="10" t="s">
        <v>36</v>
      </c>
      <c r="K611" s="9">
        <v>2</v>
      </c>
      <c r="L611" s="10" t="s">
        <v>309</v>
      </c>
      <c r="M611" s="9" t="s">
        <v>36</v>
      </c>
      <c r="N611" s="10" t="s">
        <v>309</v>
      </c>
      <c r="O611" s="52" t="s">
        <v>36</v>
      </c>
      <c r="P611" s="52">
        <v>4879</v>
      </c>
      <c r="Q611" s="52" t="s">
        <v>36</v>
      </c>
      <c r="R611" s="10" t="s">
        <v>36</v>
      </c>
      <c r="S611" s="10" t="s">
        <v>57</v>
      </c>
      <c r="T611" s="10" t="s">
        <v>36</v>
      </c>
      <c r="U611" s="10">
        <v>1</v>
      </c>
      <c r="V611" s="10">
        <v>1</v>
      </c>
      <c r="W611" s="10">
        <v>1</v>
      </c>
      <c r="X611" s="10" t="s">
        <v>57</v>
      </c>
      <c r="Y611" s="10" t="s">
        <v>57</v>
      </c>
      <c r="Z611" s="10" t="s">
        <v>74</v>
      </c>
      <c r="AA611" s="51"/>
      <c r="AB611" s="51"/>
      <c r="AC611" s="11" t="s">
        <v>1865</v>
      </c>
      <c r="AD611" s="10">
        <v>29</v>
      </c>
    </row>
    <row r="612" spans="1:30" s="10" customFormat="1" x14ac:dyDescent="0.25">
      <c r="A612" s="52" t="s">
        <v>36</v>
      </c>
      <c r="B612" s="52">
        <v>4880</v>
      </c>
      <c r="C612" s="52" t="s">
        <v>36</v>
      </c>
      <c r="D612" t="s">
        <v>91</v>
      </c>
      <c r="E612" t="s">
        <v>1721</v>
      </c>
      <c r="F612" t="s">
        <v>91</v>
      </c>
      <c r="G612" s="3" t="s">
        <v>369</v>
      </c>
      <c r="H612" s="20" t="s">
        <v>1722</v>
      </c>
      <c r="I612" s="9" t="s">
        <v>36</v>
      </c>
      <c r="J612" s="10" t="s">
        <v>36</v>
      </c>
      <c r="K612" s="9">
        <v>2</v>
      </c>
      <c r="L612" s="10" t="s">
        <v>309</v>
      </c>
      <c r="M612" s="9" t="s">
        <v>36</v>
      </c>
      <c r="N612" s="10" t="s">
        <v>309</v>
      </c>
      <c r="O612" s="52" t="s">
        <v>36</v>
      </c>
      <c r="P612" s="52">
        <v>4880</v>
      </c>
      <c r="Q612" s="52" t="s">
        <v>36</v>
      </c>
      <c r="R612" s="10" t="s">
        <v>36</v>
      </c>
      <c r="S612" s="10" t="s">
        <v>57</v>
      </c>
      <c r="T612" s="10" t="s">
        <v>36</v>
      </c>
      <c r="U612" s="10">
        <v>1</v>
      </c>
      <c r="V612" s="10">
        <v>1</v>
      </c>
      <c r="W612" s="10">
        <v>1</v>
      </c>
      <c r="X612" s="10" t="s">
        <v>57</v>
      </c>
      <c r="Y612" s="10" t="s">
        <v>57</v>
      </c>
      <c r="Z612" s="10" t="s">
        <v>74</v>
      </c>
      <c r="AA612" s="51"/>
      <c r="AB612" s="51"/>
      <c r="AC612" s="11" t="s">
        <v>1865</v>
      </c>
      <c r="AD612" s="10">
        <v>29</v>
      </c>
    </row>
    <row r="613" spans="1:30" s="10" customFormat="1" x14ac:dyDescent="0.25">
      <c r="A613" s="52" t="s">
        <v>36</v>
      </c>
      <c r="B613" s="52">
        <v>4881</v>
      </c>
      <c r="C613" s="52" t="s">
        <v>36</v>
      </c>
      <c r="D613" t="s">
        <v>91</v>
      </c>
      <c r="E613" t="s">
        <v>1723</v>
      </c>
      <c r="F613" t="s">
        <v>91</v>
      </c>
      <c r="G613" s="3" t="s">
        <v>371</v>
      </c>
      <c r="H613" s="20" t="s">
        <v>1724</v>
      </c>
      <c r="I613" s="9" t="s">
        <v>36</v>
      </c>
      <c r="J613" s="10" t="s">
        <v>36</v>
      </c>
      <c r="K613" s="9">
        <v>2</v>
      </c>
      <c r="L613" s="10" t="s">
        <v>309</v>
      </c>
      <c r="M613" s="9" t="s">
        <v>36</v>
      </c>
      <c r="N613" s="10" t="s">
        <v>309</v>
      </c>
      <c r="O613" s="52" t="s">
        <v>36</v>
      </c>
      <c r="P613" s="52">
        <v>4881</v>
      </c>
      <c r="Q613" s="52" t="s">
        <v>36</v>
      </c>
      <c r="R613" s="10" t="s">
        <v>36</v>
      </c>
      <c r="S613" s="10" t="s">
        <v>57</v>
      </c>
      <c r="T613" s="10" t="s">
        <v>36</v>
      </c>
      <c r="U613" s="10">
        <v>1</v>
      </c>
      <c r="V613" s="10">
        <v>1</v>
      </c>
      <c r="W613" s="10">
        <v>1</v>
      </c>
      <c r="X613" s="10" t="s">
        <v>57</v>
      </c>
      <c r="Y613" s="10" t="s">
        <v>57</v>
      </c>
      <c r="Z613" s="10" t="s">
        <v>74</v>
      </c>
      <c r="AA613" s="51"/>
      <c r="AB613" s="51"/>
      <c r="AC613" s="11" t="s">
        <v>1865</v>
      </c>
      <c r="AD613" s="10">
        <v>29</v>
      </c>
    </row>
    <row r="614" spans="1:30" s="10" customFormat="1" x14ac:dyDescent="0.25">
      <c r="A614" s="52" t="s">
        <v>36</v>
      </c>
      <c r="B614" s="52">
        <v>4878</v>
      </c>
      <c r="C614" s="52" t="s">
        <v>36</v>
      </c>
      <c r="D614" t="s">
        <v>91</v>
      </c>
      <c r="E614" t="s">
        <v>1725</v>
      </c>
      <c r="F614" t="s">
        <v>1680</v>
      </c>
      <c r="G614" s="3" t="s">
        <v>372</v>
      </c>
      <c r="H614" s="20" t="s">
        <v>1726</v>
      </c>
      <c r="I614" s="9" t="s">
        <v>36</v>
      </c>
      <c r="J614" s="10" t="s">
        <v>36</v>
      </c>
      <c r="K614" s="9" t="s">
        <v>36</v>
      </c>
      <c r="L614" s="10" t="s">
        <v>309</v>
      </c>
      <c r="M614" s="9">
        <v>1</v>
      </c>
      <c r="N614" s="10" t="s">
        <v>309</v>
      </c>
      <c r="O614" s="52" t="s">
        <v>36</v>
      </c>
      <c r="P614" s="52">
        <v>4878</v>
      </c>
      <c r="Q614" s="52" t="s">
        <v>36</v>
      </c>
      <c r="R614" s="10" t="s">
        <v>36</v>
      </c>
      <c r="S614" s="10" t="s">
        <v>1853</v>
      </c>
      <c r="T614" s="10" t="s">
        <v>36</v>
      </c>
      <c r="U614" s="10">
        <v>1</v>
      </c>
      <c r="V614" s="10">
        <v>1</v>
      </c>
      <c r="W614" s="10">
        <v>1</v>
      </c>
      <c r="X614" s="10" t="s">
        <v>57</v>
      </c>
      <c r="Y614" s="10" t="s">
        <v>57</v>
      </c>
      <c r="Z614" s="10" t="s">
        <v>74</v>
      </c>
      <c r="AA614" s="51"/>
      <c r="AB614" s="51"/>
      <c r="AC614" s="11" t="s">
        <v>1865</v>
      </c>
      <c r="AD614" s="10">
        <v>29</v>
      </c>
    </row>
    <row r="615" spans="1:30" s="10" customFormat="1" x14ac:dyDescent="0.25">
      <c r="A615" s="52" t="s">
        <v>36</v>
      </c>
      <c r="B615" s="52">
        <v>4879</v>
      </c>
      <c r="C615" s="52" t="s">
        <v>36</v>
      </c>
      <c r="D615" t="s">
        <v>91</v>
      </c>
      <c r="E615" t="s">
        <v>1727</v>
      </c>
      <c r="F615" t="s">
        <v>1680</v>
      </c>
      <c r="G615" s="3" t="s">
        <v>373</v>
      </c>
      <c r="H615" s="20" t="s">
        <v>1728</v>
      </c>
      <c r="I615" s="9" t="s">
        <v>36</v>
      </c>
      <c r="J615" s="10" t="s">
        <v>36</v>
      </c>
      <c r="K615" s="9" t="s">
        <v>36</v>
      </c>
      <c r="L615" s="10" t="s">
        <v>309</v>
      </c>
      <c r="M615" s="9">
        <v>1</v>
      </c>
      <c r="N615" s="10" t="s">
        <v>309</v>
      </c>
      <c r="O615" s="52" t="s">
        <v>36</v>
      </c>
      <c r="P615" s="52">
        <v>4879</v>
      </c>
      <c r="Q615" s="52" t="s">
        <v>36</v>
      </c>
      <c r="R615" s="10" t="s">
        <v>36</v>
      </c>
      <c r="S615" s="10" t="s">
        <v>1853</v>
      </c>
      <c r="T615" s="10" t="s">
        <v>36</v>
      </c>
      <c r="U615" s="10">
        <v>1</v>
      </c>
      <c r="V615" s="10">
        <v>1</v>
      </c>
      <c r="W615" s="10">
        <v>1</v>
      </c>
      <c r="X615" s="10" t="s">
        <v>57</v>
      </c>
      <c r="Y615" s="10" t="s">
        <v>57</v>
      </c>
      <c r="Z615" s="10" t="s">
        <v>74</v>
      </c>
      <c r="AA615" s="51"/>
      <c r="AB615" s="51"/>
      <c r="AC615" s="11" t="s">
        <v>1865</v>
      </c>
      <c r="AD615" s="10">
        <v>29</v>
      </c>
    </row>
    <row r="616" spans="1:30" s="10" customFormat="1" x14ac:dyDescent="0.25">
      <c r="A616" s="52" t="s">
        <v>36</v>
      </c>
      <c r="B616" s="52">
        <v>4880</v>
      </c>
      <c r="C616" s="52" t="s">
        <v>36</v>
      </c>
      <c r="D616" t="s">
        <v>91</v>
      </c>
      <c r="E616" t="s">
        <v>1729</v>
      </c>
      <c r="F616" t="s">
        <v>1680</v>
      </c>
      <c r="G616" s="3" t="s">
        <v>374</v>
      </c>
      <c r="H616" s="20" t="s">
        <v>1730</v>
      </c>
      <c r="I616" s="9" t="s">
        <v>36</v>
      </c>
      <c r="J616" s="10" t="s">
        <v>36</v>
      </c>
      <c r="K616" s="9" t="s">
        <v>36</v>
      </c>
      <c r="L616" s="10" t="s">
        <v>309</v>
      </c>
      <c r="M616" s="9">
        <v>1</v>
      </c>
      <c r="N616" s="10" t="s">
        <v>309</v>
      </c>
      <c r="O616" s="52" t="s">
        <v>36</v>
      </c>
      <c r="P616" s="52">
        <v>4880</v>
      </c>
      <c r="Q616" s="52" t="s">
        <v>36</v>
      </c>
      <c r="R616" s="10" t="s">
        <v>36</v>
      </c>
      <c r="S616" s="10" t="s">
        <v>1853</v>
      </c>
      <c r="T616" s="10" t="s">
        <v>36</v>
      </c>
      <c r="U616" s="10">
        <v>1</v>
      </c>
      <c r="V616" s="10">
        <v>1</v>
      </c>
      <c r="W616" s="10">
        <v>1</v>
      </c>
      <c r="X616" s="10" t="s">
        <v>57</v>
      </c>
      <c r="Y616" s="10" t="s">
        <v>57</v>
      </c>
      <c r="Z616" s="10" t="s">
        <v>74</v>
      </c>
      <c r="AA616" s="51"/>
      <c r="AB616" s="51"/>
      <c r="AC616" s="11" t="s">
        <v>1865</v>
      </c>
      <c r="AD616" s="10">
        <v>29</v>
      </c>
    </row>
    <row r="617" spans="1:30" s="10" customFormat="1" x14ac:dyDescent="0.25">
      <c r="A617" s="52" t="s">
        <v>36</v>
      </c>
      <c r="B617" s="52">
        <v>4881</v>
      </c>
      <c r="C617" s="52" t="s">
        <v>36</v>
      </c>
      <c r="D617" t="s">
        <v>91</v>
      </c>
      <c r="E617" t="s">
        <v>1731</v>
      </c>
      <c r="F617" t="s">
        <v>1680</v>
      </c>
      <c r="G617" s="3" t="s">
        <v>375</v>
      </c>
      <c r="H617" s="20" t="s">
        <v>1732</v>
      </c>
      <c r="I617" s="9" t="s">
        <v>36</v>
      </c>
      <c r="J617" s="10" t="s">
        <v>36</v>
      </c>
      <c r="K617" s="9" t="s">
        <v>36</v>
      </c>
      <c r="L617" s="10" t="s">
        <v>309</v>
      </c>
      <c r="M617" s="9">
        <v>1</v>
      </c>
      <c r="N617" s="10" t="s">
        <v>309</v>
      </c>
      <c r="O617" s="52" t="s">
        <v>36</v>
      </c>
      <c r="P617" s="52">
        <v>4881</v>
      </c>
      <c r="Q617" s="52" t="s">
        <v>36</v>
      </c>
      <c r="R617" s="10" t="s">
        <v>36</v>
      </c>
      <c r="S617" s="10" t="s">
        <v>1853</v>
      </c>
      <c r="T617" s="10" t="s">
        <v>36</v>
      </c>
      <c r="U617" s="10">
        <v>1</v>
      </c>
      <c r="V617" s="10">
        <v>1</v>
      </c>
      <c r="W617" s="10">
        <v>1</v>
      </c>
      <c r="X617" s="10" t="s">
        <v>57</v>
      </c>
      <c r="Y617" s="10" t="s">
        <v>57</v>
      </c>
      <c r="Z617" s="10" t="s">
        <v>74</v>
      </c>
      <c r="AA617" s="51"/>
      <c r="AB617" s="51"/>
      <c r="AC617" s="11" t="s">
        <v>1865</v>
      </c>
      <c r="AD617" s="10">
        <v>29</v>
      </c>
    </row>
    <row r="618" spans="1:30" s="10" customFormat="1" x14ac:dyDescent="0.25">
      <c r="A618" s="52"/>
      <c r="B618" s="52"/>
      <c r="C618" s="52"/>
      <c r="D618"/>
      <c r="E618"/>
      <c r="F618"/>
      <c r="G618" s="3" t="s">
        <v>1733</v>
      </c>
      <c r="H618" s="20" t="s">
        <v>1733</v>
      </c>
      <c r="I618" s="9"/>
      <c r="K618" s="9"/>
      <c r="M618" s="9"/>
      <c r="O618" s="52"/>
      <c r="P618" s="52"/>
      <c r="Q618" s="52"/>
      <c r="AA618" s="51"/>
      <c r="AB618" s="51"/>
      <c r="AC618" s="11"/>
    </row>
    <row r="619" spans="1:30" s="10" customFormat="1" x14ac:dyDescent="0.25">
      <c r="A619" s="52" t="s">
        <v>36</v>
      </c>
      <c r="B619" s="52">
        <v>4868</v>
      </c>
      <c r="C619" s="52" t="s">
        <v>36</v>
      </c>
      <c r="D619" t="s">
        <v>91</v>
      </c>
      <c r="E619" t="s">
        <v>1734</v>
      </c>
      <c r="F619" t="s">
        <v>91</v>
      </c>
      <c r="G619" s="3" t="s">
        <v>1735</v>
      </c>
      <c r="H619" s="20" t="s">
        <v>1736</v>
      </c>
      <c r="I619" s="9" t="s">
        <v>36</v>
      </c>
      <c r="J619" s="10" t="s">
        <v>36</v>
      </c>
      <c r="K619" s="9">
        <v>16</v>
      </c>
      <c r="L619" s="10" t="s">
        <v>1849</v>
      </c>
      <c r="M619" s="9" t="s">
        <v>36</v>
      </c>
      <c r="N619" s="10" t="s">
        <v>1849</v>
      </c>
      <c r="O619" s="52" t="s">
        <v>36</v>
      </c>
      <c r="P619" s="52">
        <v>4868</v>
      </c>
      <c r="Q619" s="52" t="s">
        <v>36</v>
      </c>
      <c r="R619" s="10" t="s">
        <v>36</v>
      </c>
      <c r="S619" s="10" t="s">
        <v>57</v>
      </c>
      <c r="T619" s="10" t="s">
        <v>36</v>
      </c>
      <c r="U619" s="10">
        <v>1</v>
      </c>
      <c r="V619" s="10">
        <v>1</v>
      </c>
      <c r="W619" s="10">
        <v>1</v>
      </c>
      <c r="X619" s="10" t="s">
        <v>57</v>
      </c>
      <c r="Y619" s="10" t="s">
        <v>32</v>
      </c>
      <c r="Z619" s="10" t="s">
        <v>32</v>
      </c>
      <c r="AA619" s="51" t="s">
        <v>1865</v>
      </c>
      <c r="AB619" s="51" t="s">
        <v>1871</v>
      </c>
      <c r="AC619" s="11" t="s">
        <v>1865</v>
      </c>
      <c r="AD619" s="10">
        <v>30</v>
      </c>
    </row>
    <row r="620" spans="1:30" s="10" customFormat="1" x14ac:dyDescent="0.25">
      <c r="A620" s="52"/>
      <c r="B620" s="52"/>
      <c r="C620" s="52"/>
      <c r="D620"/>
      <c r="E620"/>
      <c r="F620"/>
      <c r="G620" s="3" t="s">
        <v>1737</v>
      </c>
      <c r="H620" s="20" t="s">
        <v>1737</v>
      </c>
      <c r="I620" s="9"/>
      <c r="K620" s="9"/>
      <c r="M620" s="9"/>
      <c r="O620" s="52"/>
      <c r="P620" s="52"/>
      <c r="Q620" s="52"/>
      <c r="AA620" s="51"/>
      <c r="AB620" s="51"/>
      <c r="AC620" s="11"/>
    </row>
    <row r="621" spans="1:30" s="10" customFormat="1" x14ac:dyDescent="0.25">
      <c r="A621" s="52" t="s">
        <v>36</v>
      </c>
      <c r="B621" s="52">
        <v>4855</v>
      </c>
      <c r="C621" s="52" t="s">
        <v>36</v>
      </c>
      <c r="D621" t="s">
        <v>91</v>
      </c>
      <c r="E621" t="s">
        <v>1738</v>
      </c>
      <c r="F621" t="s">
        <v>91</v>
      </c>
      <c r="G621" s="3" t="s">
        <v>1635</v>
      </c>
      <c r="H621" s="20" t="s">
        <v>1739</v>
      </c>
      <c r="I621" s="9" t="s">
        <v>36</v>
      </c>
      <c r="J621" s="10" t="s">
        <v>36</v>
      </c>
      <c r="K621" s="9">
        <v>0.25</v>
      </c>
      <c r="L621" s="10" t="s">
        <v>1852</v>
      </c>
      <c r="M621" s="9" t="s">
        <v>36</v>
      </c>
      <c r="N621" s="10" t="s">
        <v>1852</v>
      </c>
      <c r="O621" s="52" t="s">
        <v>36</v>
      </c>
      <c r="P621" s="52">
        <v>4855</v>
      </c>
      <c r="Q621" s="52" t="s">
        <v>36</v>
      </c>
      <c r="R621" s="10" t="s">
        <v>36</v>
      </c>
      <c r="S621" s="10" t="s">
        <v>57</v>
      </c>
      <c r="T621" s="10" t="s">
        <v>36</v>
      </c>
      <c r="U621" s="10">
        <v>1</v>
      </c>
      <c r="V621" s="10">
        <v>1</v>
      </c>
      <c r="W621" s="10">
        <v>1</v>
      </c>
      <c r="X621" s="10" t="s">
        <v>57</v>
      </c>
      <c r="Y621" s="10" t="s">
        <v>57</v>
      </c>
      <c r="Z621" s="10" t="s">
        <v>57</v>
      </c>
      <c r="AA621" s="51"/>
      <c r="AB621" s="51"/>
      <c r="AC621" s="11" t="s">
        <v>1865</v>
      </c>
      <c r="AD621" s="10">
        <v>32</v>
      </c>
    </row>
    <row r="622" spans="1:30" s="10" customFormat="1" x14ac:dyDescent="0.25">
      <c r="A622" s="52" t="s">
        <v>36</v>
      </c>
      <c r="B622" s="52">
        <v>4856</v>
      </c>
      <c r="C622" s="52" t="s">
        <v>36</v>
      </c>
      <c r="D622" t="s">
        <v>91</v>
      </c>
      <c r="E622" t="s">
        <v>1740</v>
      </c>
      <c r="F622" t="s">
        <v>91</v>
      </c>
      <c r="G622" s="3" t="s">
        <v>1638</v>
      </c>
      <c r="H622" s="20" t="s">
        <v>1741</v>
      </c>
      <c r="I622" s="9" t="s">
        <v>36</v>
      </c>
      <c r="J622" s="10" t="s">
        <v>36</v>
      </c>
      <c r="K622" s="9">
        <v>0.25</v>
      </c>
      <c r="L622" s="10" t="s">
        <v>1852</v>
      </c>
      <c r="M622" s="9" t="s">
        <v>36</v>
      </c>
      <c r="N622" s="10" t="s">
        <v>1852</v>
      </c>
      <c r="O622" s="52" t="s">
        <v>36</v>
      </c>
      <c r="P622" s="52">
        <v>4856</v>
      </c>
      <c r="Q622" s="52" t="s">
        <v>36</v>
      </c>
      <c r="R622" s="10" t="s">
        <v>36</v>
      </c>
      <c r="S622" s="10" t="s">
        <v>57</v>
      </c>
      <c r="T622" s="10" t="s">
        <v>36</v>
      </c>
      <c r="U622" s="10">
        <v>1</v>
      </c>
      <c r="V622" s="10">
        <v>1</v>
      </c>
      <c r="W622" s="10">
        <v>1</v>
      </c>
      <c r="X622" s="10" t="s">
        <v>57</v>
      </c>
      <c r="Y622" s="10" t="s">
        <v>57</v>
      </c>
      <c r="Z622" s="10" t="s">
        <v>57</v>
      </c>
      <c r="AA622" s="51"/>
      <c r="AB622" s="51"/>
      <c r="AC622" s="11" t="s">
        <v>1865</v>
      </c>
      <c r="AD622" s="10">
        <v>32</v>
      </c>
    </row>
    <row r="623" spans="1:30" s="10" customFormat="1" x14ac:dyDescent="0.25">
      <c r="A623" s="52" t="s">
        <v>36</v>
      </c>
      <c r="B623" s="52">
        <v>4857</v>
      </c>
      <c r="C623" s="52" t="s">
        <v>36</v>
      </c>
      <c r="D623" t="s">
        <v>91</v>
      </c>
      <c r="E623" t="s">
        <v>1742</v>
      </c>
      <c r="F623" t="s">
        <v>91</v>
      </c>
      <c r="G623" s="3" t="s">
        <v>1641</v>
      </c>
      <c r="H623" s="20" t="s">
        <v>1743</v>
      </c>
      <c r="I623" s="9" t="s">
        <v>36</v>
      </c>
      <c r="J623" s="10" t="s">
        <v>36</v>
      </c>
      <c r="K623" s="9">
        <v>0.25</v>
      </c>
      <c r="L623" s="10" t="s">
        <v>1852</v>
      </c>
      <c r="M623" s="9" t="s">
        <v>36</v>
      </c>
      <c r="N623" s="10" t="s">
        <v>1852</v>
      </c>
      <c r="O623" s="52" t="s">
        <v>36</v>
      </c>
      <c r="P623" s="52">
        <v>4857</v>
      </c>
      <c r="Q623" s="52" t="s">
        <v>36</v>
      </c>
      <c r="R623" s="10" t="s">
        <v>36</v>
      </c>
      <c r="S623" s="10" t="s">
        <v>57</v>
      </c>
      <c r="T623" s="10" t="s">
        <v>36</v>
      </c>
      <c r="U623" s="10">
        <v>1</v>
      </c>
      <c r="V623" s="10">
        <v>1</v>
      </c>
      <c r="W623" s="10">
        <v>1</v>
      </c>
      <c r="X623" s="10" t="s">
        <v>57</v>
      </c>
      <c r="Y623" s="10" t="s">
        <v>57</v>
      </c>
      <c r="Z623" s="10" t="s">
        <v>57</v>
      </c>
      <c r="AA623" s="51"/>
      <c r="AB623" s="51"/>
      <c r="AC623" s="11" t="s">
        <v>1865</v>
      </c>
      <c r="AD623" s="10">
        <v>32</v>
      </c>
    </row>
    <row r="624" spans="1:30" s="10" customFormat="1" x14ac:dyDescent="0.25">
      <c r="A624" s="52" t="s">
        <v>36</v>
      </c>
      <c r="B624" s="52">
        <v>4858</v>
      </c>
      <c r="C624" s="52" t="s">
        <v>36</v>
      </c>
      <c r="D624" t="s">
        <v>91</v>
      </c>
      <c r="E624" t="s">
        <v>1744</v>
      </c>
      <c r="F624" t="s">
        <v>91</v>
      </c>
      <c r="G624" s="3" t="s">
        <v>1644</v>
      </c>
      <c r="H624" s="20" t="s">
        <v>1745</v>
      </c>
      <c r="I624" s="9" t="s">
        <v>36</v>
      </c>
      <c r="J624" s="10" t="s">
        <v>36</v>
      </c>
      <c r="K624" s="9">
        <v>0.25</v>
      </c>
      <c r="L624" s="10" t="s">
        <v>1852</v>
      </c>
      <c r="M624" s="9" t="s">
        <v>36</v>
      </c>
      <c r="N624" s="10" t="s">
        <v>1852</v>
      </c>
      <c r="O624" s="52" t="s">
        <v>36</v>
      </c>
      <c r="P624" s="52">
        <v>4858</v>
      </c>
      <c r="Q624" s="52" t="s">
        <v>36</v>
      </c>
      <c r="R624" s="10" t="s">
        <v>36</v>
      </c>
      <c r="S624" s="10" t="s">
        <v>57</v>
      </c>
      <c r="T624" s="10" t="s">
        <v>36</v>
      </c>
      <c r="U624" s="10">
        <v>1</v>
      </c>
      <c r="V624" s="10">
        <v>1</v>
      </c>
      <c r="W624" s="10">
        <v>1</v>
      </c>
      <c r="X624" s="10" t="s">
        <v>57</v>
      </c>
      <c r="Y624" s="10" t="s">
        <v>57</v>
      </c>
      <c r="Z624" s="10" t="s">
        <v>57</v>
      </c>
      <c r="AA624" s="51"/>
      <c r="AB624" s="51"/>
      <c r="AC624" s="11" t="s">
        <v>1865</v>
      </c>
      <c r="AD624" s="10">
        <v>32</v>
      </c>
    </row>
    <row r="625" spans="1:30" s="10" customFormat="1" x14ac:dyDescent="0.25">
      <c r="A625" s="52" t="s">
        <v>36</v>
      </c>
      <c r="B625" s="52">
        <v>4859</v>
      </c>
      <c r="C625" s="52" t="s">
        <v>36</v>
      </c>
      <c r="D625" t="s">
        <v>91</v>
      </c>
      <c r="E625" t="s">
        <v>1746</v>
      </c>
      <c r="F625" t="s">
        <v>91</v>
      </c>
      <c r="G625" s="3" t="s">
        <v>1647</v>
      </c>
      <c r="H625" s="20" t="s">
        <v>1747</v>
      </c>
      <c r="I625" s="9" t="s">
        <v>36</v>
      </c>
      <c r="J625" s="10" t="s">
        <v>36</v>
      </c>
      <c r="K625" s="9">
        <v>0.25</v>
      </c>
      <c r="L625" s="10" t="s">
        <v>1852</v>
      </c>
      <c r="M625" s="9" t="s">
        <v>36</v>
      </c>
      <c r="N625" s="10" t="s">
        <v>1852</v>
      </c>
      <c r="O625" s="52" t="s">
        <v>36</v>
      </c>
      <c r="P625" s="52">
        <v>4859</v>
      </c>
      <c r="Q625" s="52" t="s">
        <v>36</v>
      </c>
      <c r="R625" s="10" t="s">
        <v>36</v>
      </c>
      <c r="S625" s="10" t="s">
        <v>57</v>
      </c>
      <c r="T625" s="10" t="s">
        <v>36</v>
      </c>
      <c r="U625" s="10">
        <v>1</v>
      </c>
      <c r="V625" s="10">
        <v>1</v>
      </c>
      <c r="W625" s="10">
        <v>1</v>
      </c>
      <c r="X625" s="10" t="s">
        <v>57</v>
      </c>
      <c r="Y625" s="10" t="s">
        <v>57</v>
      </c>
      <c r="Z625" s="10" t="s">
        <v>57</v>
      </c>
      <c r="AA625" s="51"/>
      <c r="AB625" s="51"/>
      <c r="AC625" s="11" t="s">
        <v>1865</v>
      </c>
      <c r="AD625" s="10">
        <v>32</v>
      </c>
    </row>
    <row r="626" spans="1:30" s="10" customFormat="1" x14ac:dyDescent="0.25">
      <c r="A626" s="52" t="s">
        <v>36</v>
      </c>
      <c r="B626" s="52">
        <v>4860</v>
      </c>
      <c r="C626" s="52" t="s">
        <v>36</v>
      </c>
      <c r="D626" t="s">
        <v>91</v>
      </c>
      <c r="E626" t="s">
        <v>1748</v>
      </c>
      <c r="F626" t="s">
        <v>91</v>
      </c>
      <c r="G626" s="3" t="s">
        <v>1650</v>
      </c>
      <c r="H626" s="20" t="s">
        <v>1749</v>
      </c>
      <c r="I626" s="9" t="s">
        <v>36</v>
      </c>
      <c r="J626" s="10" t="s">
        <v>36</v>
      </c>
      <c r="K626" s="9">
        <v>0.25</v>
      </c>
      <c r="L626" s="10" t="s">
        <v>1852</v>
      </c>
      <c r="M626" s="9" t="s">
        <v>36</v>
      </c>
      <c r="N626" s="10" t="s">
        <v>1852</v>
      </c>
      <c r="O626" s="52" t="s">
        <v>36</v>
      </c>
      <c r="P626" s="52">
        <v>4860</v>
      </c>
      <c r="Q626" s="52" t="s">
        <v>36</v>
      </c>
      <c r="R626" s="10" t="s">
        <v>36</v>
      </c>
      <c r="S626" s="10" t="s">
        <v>57</v>
      </c>
      <c r="T626" s="10" t="s">
        <v>36</v>
      </c>
      <c r="U626" s="10">
        <v>1</v>
      </c>
      <c r="V626" s="10">
        <v>1</v>
      </c>
      <c r="W626" s="10">
        <v>1</v>
      </c>
      <c r="X626" s="10" t="s">
        <v>57</v>
      </c>
      <c r="Y626" s="10" t="s">
        <v>57</v>
      </c>
      <c r="Z626" s="10" t="s">
        <v>57</v>
      </c>
      <c r="AA626" s="51"/>
      <c r="AB626" s="51"/>
      <c r="AC626" s="11" t="s">
        <v>1865</v>
      </c>
      <c r="AD626" s="10">
        <v>32</v>
      </c>
    </row>
    <row r="627" spans="1:30" s="10" customFormat="1" x14ac:dyDescent="0.25">
      <c r="A627" s="52" t="s">
        <v>36</v>
      </c>
      <c r="B627" s="52">
        <v>4861</v>
      </c>
      <c r="C627" s="52" t="s">
        <v>36</v>
      </c>
      <c r="D627" t="s">
        <v>91</v>
      </c>
      <c r="E627" t="s">
        <v>1750</v>
      </c>
      <c r="F627" t="s">
        <v>91</v>
      </c>
      <c r="G627" s="3" t="s">
        <v>1653</v>
      </c>
      <c r="H627" s="20" t="s">
        <v>1751</v>
      </c>
      <c r="I627" s="9" t="s">
        <v>36</v>
      </c>
      <c r="J627" s="10" t="s">
        <v>36</v>
      </c>
      <c r="K627" s="9">
        <v>0.25</v>
      </c>
      <c r="L627" s="10" t="s">
        <v>1852</v>
      </c>
      <c r="M627" s="9" t="s">
        <v>36</v>
      </c>
      <c r="N627" s="10" t="s">
        <v>1852</v>
      </c>
      <c r="O627" s="52" t="s">
        <v>36</v>
      </c>
      <c r="P627" s="52">
        <v>4861</v>
      </c>
      <c r="Q627" s="52" t="s">
        <v>36</v>
      </c>
      <c r="R627" s="10" t="s">
        <v>36</v>
      </c>
      <c r="S627" s="10" t="s">
        <v>57</v>
      </c>
      <c r="T627" s="10" t="s">
        <v>36</v>
      </c>
      <c r="U627" s="10">
        <v>1</v>
      </c>
      <c r="V627" s="10">
        <v>1</v>
      </c>
      <c r="W627" s="10">
        <v>1</v>
      </c>
      <c r="X627" s="10" t="s">
        <v>57</v>
      </c>
      <c r="Y627" s="10" t="s">
        <v>57</v>
      </c>
      <c r="Z627" s="10" t="s">
        <v>57</v>
      </c>
      <c r="AA627" s="51"/>
      <c r="AB627" s="51"/>
      <c r="AC627" s="11" t="s">
        <v>1865</v>
      </c>
      <c r="AD627" s="10">
        <v>32</v>
      </c>
    </row>
    <row r="628" spans="1:30" s="10" customFormat="1" x14ac:dyDescent="0.25">
      <c r="A628" s="52" t="s">
        <v>36</v>
      </c>
      <c r="B628" s="52">
        <v>4862</v>
      </c>
      <c r="C628" s="52" t="s">
        <v>36</v>
      </c>
      <c r="D628" t="s">
        <v>91</v>
      </c>
      <c r="E628" t="s">
        <v>1752</v>
      </c>
      <c r="F628" t="s">
        <v>91</v>
      </c>
      <c r="G628" s="3" t="s">
        <v>1656</v>
      </c>
      <c r="H628" s="20" t="s">
        <v>1753</v>
      </c>
      <c r="I628" s="9" t="s">
        <v>36</v>
      </c>
      <c r="J628" s="10" t="s">
        <v>36</v>
      </c>
      <c r="K628" s="9">
        <v>0.25</v>
      </c>
      <c r="L628" s="10" t="s">
        <v>1852</v>
      </c>
      <c r="M628" s="9" t="s">
        <v>36</v>
      </c>
      <c r="N628" s="10" t="s">
        <v>1852</v>
      </c>
      <c r="O628" s="52" t="s">
        <v>36</v>
      </c>
      <c r="P628" s="52">
        <v>4862</v>
      </c>
      <c r="Q628" s="52" t="s">
        <v>36</v>
      </c>
      <c r="R628" s="10" t="s">
        <v>36</v>
      </c>
      <c r="S628" s="10" t="s">
        <v>57</v>
      </c>
      <c r="T628" s="10" t="s">
        <v>36</v>
      </c>
      <c r="U628" s="10">
        <v>1</v>
      </c>
      <c r="V628" s="10">
        <v>1</v>
      </c>
      <c r="W628" s="10">
        <v>1</v>
      </c>
      <c r="X628" s="10" t="s">
        <v>57</v>
      </c>
      <c r="Y628" s="10" t="s">
        <v>57</v>
      </c>
      <c r="Z628" s="10" t="s">
        <v>57</v>
      </c>
      <c r="AA628" s="51"/>
      <c r="AB628" s="51"/>
      <c r="AC628" s="11" t="s">
        <v>1865</v>
      </c>
      <c r="AD628" s="10">
        <v>32</v>
      </c>
    </row>
    <row r="629" spans="1:30" s="10" customFormat="1" x14ac:dyDescent="0.25">
      <c r="A629" s="52" t="s">
        <v>36</v>
      </c>
      <c r="B629" s="52">
        <v>4863</v>
      </c>
      <c r="C629" s="52" t="s">
        <v>36</v>
      </c>
      <c r="D629" t="s">
        <v>91</v>
      </c>
      <c r="E629" t="s">
        <v>1754</v>
      </c>
      <c r="F629" t="s">
        <v>91</v>
      </c>
      <c r="G629" s="3" t="s">
        <v>1659</v>
      </c>
      <c r="H629" s="20" t="s">
        <v>1755</v>
      </c>
      <c r="I629" s="9" t="s">
        <v>36</v>
      </c>
      <c r="J629" s="10" t="s">
        <v>36</v>
      </c>
      <c r="K629" s="9">
        <v>0.25</v>
      </c>
      <c r="L629" s="10" t="s">
        <v>1852</v>
      </c>
      <c r="M629" s="9" t="s">
        <v>36</v>
      </c>
      <c r="N629" s="10" t="s">
        <v>1852</v>
      </c>
      <c r="O629" s="52" t="s">
        <v>36</v>
      </c>
      <c r="P629" s="52">
        <v>4863</v>
      </c>
      <c r="Q629" s="52" t="s">
        <v>36</v>
      </c>
      <c r="R629" s="10" t="s">
        <v>36</v>
      </c>
      <c r="S629" s="10" t="s">
        <v>57</v>
      </c>
      <c r="T629" s="10" t="s">
        <v>36</v>
      </c>
      <c r="U629" s="10">
        <v>1</v>
      </c>
      <c r="V629" s="10">
        <v>1</v>
      </c>
      <c r="W629" s="10">
        <v>1</v>
      </c>
      <c r="X629" s="10" t="s">
        <v>57</v>
      </c>
      <c r="Y629" s="10" t="s">
        <v>57</v>
      </c>
      <c r="Z629" s="10" t="s">
        <v>57</v>
      </c>
      <c r="AA629" s="51"/>
      <c r="AB629" s="51"/>
      <c r="AC629" s="11" t="s">
        <v>1865</v>
      </c>
      <c r="AD629" s="10">
        <v>32</v>
      </c>
    </row>
    <row r="630" spans="1:30" s="10" customFormat="1" x14ac:dyDescent="0.25">
      <c r="A630" s="52" t="s">
        <v>36</v>
      </c>
      <c r="B630" s="52">
        <v>4864</v>
      </c>
      <c r="C630" s="52" t="s">
        <v>36</v>
      </c>
      <c r="D630" t="s">
        <v>91</v>
      </c>
      <c r="E630" t="s">
        <v>1756</v>
      </c>
      <c r="F630" t="s">
        <v>91</v>
      </c>
      <c r="G630" s="3" t="s">
        <v>1662</v>
      </c>
      <c r="H630" s="20" t="s">
        <v>1757</v>
      </c>
      <c r="I630" s="9" t="s">
        <v>36</v>
      </c>
      <c r="J630" s="10" t="s">
        <v>36</v>
      </c>
      <c r="K630" s="9">
        <v>0.25</v>
      </c>
      <c r="L630" s="10" t="s">
        <v>1852</v>
      </c>
      <c r="M630" s="9" t="s">
        <v>36</v>
      </c>
      <c r="N630" s="10" t="s">
        <v>1852</v>
      </c>
      <c r="O630" s="52" t="s">
        <v>36</v>
      </c>
      <c r="P630" s="52">
        <v>4864</v>
      </c>
      <c r="Q630" s="52" t="s">
        <v>36</v>
      </c>
      <c r="R630" s="10" t="s">
        <v>36</v>
      </c>
      <c r="S630" s="10" t="s">
        <v>57</v>
      </c>
      <c r="T630" s="10" t="s">
        <v>36</v>
      </c>
      <c r="U630" s="10">
        <v>1</v>
      </c>
      <c r="V630" s="10">
        <v>1</v>
      </c>
      <c r="W630" s="10">
        <v>1</v>
      </c>
      <c r="X630" s="10" t="s">
        <v>57</v>
      </c>
      <c r="Y630" s="10" t="s">
        <v>57</v>
      </c>
      <c r="Z630" s="10" t="s">
        <v>57</v>
      </c>
      <c r="AA630" s="51"/>
      <c r="AB630" s="51"/>
      <c r="AC630" s="11" t="s">
        <v>1865</v>
      </c>
      <c r="AD630" s="10">
        <v>32</v>
      </c>
    </row>
    <row r="631" spans="1:30" s="10" customFormat="1" x14ac:dyDescent="0.25">
      <c r="A631" s="52" t="s">
        <v>36</v>
      </c>
      <c r="B631" s="52">
        <v>4851</v>
      </c>
      <c r="C631" s="52" t="s">
        <v>36</v>
      </c>
      <c r="D631" t="s">
        <v>91</v>
      </c>
      <c r="E631" t="s">
        <v>1758</v>
      </c>
      <c r="F631" t="s">
        <v>91</v>
      </c>
      <c r="G631" s="3" t="s">
        <v>1665</v>
      </c>
      <c r="H631" s="20" t="s">
        <v>1759</v>
      </c>
      <c r="I631" s="9" t="s">
        <v>36</v>
      </c>
      <c r="J631" s="10" t="s">
        <v>36</v>
      </c>
      <c r="K631" s="9">
        <v>0.03</v>
      </c>
      <c r="L631" s="10" t="s">
        <v>1852</v>
      </c>
      <c r="M631" s="9" t="s">
        <v>36</v>
      </c>
      <c r="N631" s="10" t="s">
        <v>1852</v>
      </c>
      <c r="O631" s="52" t="s">
        <v>36</v>
      </c>
      <c r="P631" s="52">
        <v>4851</v>
      </c>
      <c r="Q631" s="52" t="s">
        <v>36</v>
      </c>
      <c r="R631" s="10" t="s">
        <v>36</v>
      </c>
      <c r="S631" s="10" t="s">
        <v>57</v>
      </c>
      <c r="T631" s="10" t="s">
        <v>36</v>
      </c>
      <c r="U631" s="10">
        <v>1</v>
      </c>
      <c r="V631" s="10">
        <v>1</v>
      </c>
      <c r="W631" s="10">
        <v>1</v>
      </c>
      <c r="X631" s="10" t="s">
        <v>57</v>
      </c>
      <c r="Y631" s="10" t="s">
        <v>32</v>
      </c>
      <c r="Z631" s="10" t="s">
        <v>32</v>
      </c>
      <c r="AA631" s="51" t="s">
        <v>1865</v>
      </c>
      <c r="AB631" s="51" t="s">
        <v>1872</v>
      </c>
      <c r="AC631" s="11" t="s">
        <v>1865</v>
      </c>
      <c r="AD631" s="10">
        <v>32</v>
      </c>
    </row>
    <row r="632" spans="1:30" s="10" customFormat="1" x14ac:dyDescent="0.25">
      <c r="A632" s="52" t="s">
        <v>36</v>
      </c>
      <c r="B632" s="52">
        <v>4851</v>
      </c>
      <c r="C632" s="52" t="s">
        <v>36</v>
      </c>
      <c r="D632" t="s">
        <v>91</v>
      </c>
      <c r="E632" t="s">
        <v>1760</v>
      </c>
      <c r="F632" t="s">
        <v>1680</v>
      </c>
      <c r="G632" s="3" t="s">
        <v>1665</v>
      </c>
      <c r="H632" s="20" t="s">
        <v>1761</v>
      </c>
      <c r="I632" s="9" t="s">
        <v>36</v>
      </c>
      <c r="J632" s="10" t="s">
        <v>36</v>
      </c>
      <c r="K632" s="9" t="s">
        <v>36</v>
      </c>
      <c r="L632" s="10" t="s">
        <v>1852</v>
      </c>
      <c r="M632" s="9">
        <v>0.03</v>
      </c>
      <c r="N632" s="10" t="s">
        <v>1852</v>
      </c>
      <c r="O632" s="52" t="s">
        <v>36</v>
      </c>
      <c r="P632" s="52">
        <v>4851</v>
      </c>
      <c r="Q632" s="52" t="s">
        <v>36</v>
      </c>
      <c r="R632" s="10" t="s">
        <v>36</v>
      </c>
      <c r="S632" s="10" t="s">
        <v>1853</v>
      </c>
      <c r="T632" s="10" t="s">
        <v>36</v>
      </c>
      <c r="U632" s="10">
        <v>1</v>
      </c>
      <c r="V632" s="10">
        <v>1</v>
      </c>
      <c r="W632" s="10">
        <v>1</v>
      </c>
      <c r="X632" s="10" t="s">
        <v>57</v>
      </c>
      <c r="Y632" s="10" t="s">
        <v>32</v>
      </c>
      <c r="Z632" s="10" t="s">
        <v>32</v>
      </c>
      <c r="AA632" s="51" t="s">
        <v>1865</v>
      </c>
      <c r="AB632" s="51" t="s">
        <v>1872</v>
      </c>
      <c r="AC632" s="11" t="s">
        <v>1865</v>
      </c>
      <c r="AD632" s="10">
        <v>32</v>
      </c>
    </row>
    <row r="633" spans="1:30" s="10" customFormat="1" x14ac:dyDescent="0.25">
      <c r="A633" s="52"/>
      <c r="B633" s="52"/>
      <c r="C633" s="52"/>
      <c r="D633"/>
      <c r="E633"/>
      <c r="F633"/>
      <c r="G633" s="3" t="s">
        <v>1762</v>
      </c>
      <c r="H633" s="20" t="s">
        <v>1762</v>
      </c>
      <c r="I633" s="9"/>
      <c r="K633" s="9"/>
      <c r="M633" s="9"/>
      <c r="O633" s="52"/>
      <c r="P633" s="52"/>
      <c r="Q633" s="52"/>
      <c r="AA633" s="51"/>
      <c r="AB633" s="51"/>
      <c r="AC633" s="11"/>
    </row>
    <row r="634" spans="1:30" s="10" customFormat="1" x14ac:dyDescent="0.25">
      <c r="A634" s="52" t="s">
        <v>36</v>
      </c>
      <c r="B634" s="52">
        <v>5034</v>
      </c>
      <c r="C634" s="52" t="s">
        <v>36</v>
      </c>
      <c r="D634" t="s">
        <v>91</v>
      </c>
      <c r="E634" t="s">
        <v>1763</v>
      </c>
      <c r="F634" t="s">
        <v>91</v>
      </c>
      <c r="G634" s="3" t="s">
        <v>1764</v>
      </c>
      <c r="H634" s="20" t="s">
        <v>1765</v>
      </c>
      <c r="I634" s="9" t="s">
        <v>36</v>
      </c>
      <c r="J634" s="10" t="s">
        <v>36</v>
      </c>
      <c r="K634" s="9">
        <v>100</v>
      </c>
      <c r="L634" s="10" t="s">
        <v>1854</v>
      </c>
      <c r="M634" s="9" t="s">
        <v>36</v>
      </c>
      <c r="N634" s="10" t="s">
        <v>36</v>
      </c>
      <c r="O634" s="52" t="s">
        <v>36</v>
      </c>
      <c r="P634" s="52">
        <v>5034</v>
      </c>
      <c r="Q634" s="52" t="s">
        <v>36</v>
      </c>
      <c r="R634" s="10" t="s">
        <v>36</v>
      </c>
      <c r="S634" s="10" t="s">
        <v>57</v>
      </c>
      <c r="T634" s="10" t="s">
        <v>57</v>
      </c>
      <c r="U634" s="10" t="s">
        <v>36</v>
      </c>
      <c r="V634" s="10" t="s">
        <v>36</v>
      </c>
      <c r="W634" s="10" t="s">
        <v>36</v>
      </c>
      <c r="X634" s="10" t="s">
        <v>57</v>
      </c>
      <c r="Y634" s="10" t="s">
        <v>57</v>
      </c>
      <c r="Z634" s="10" t="s">
        <v>57</v>
      </c>
      <c r="AA634" s="51"/>
      <c r="AB634" s="51"/>
      <c r="AC634" s="11" t="s">
        <v>716</v>
      </c>
    </row>
    <row r="635" spans="1:30" s="10" customFormat="1" x14ac:dyDescent="0.25">
      <c r="A635" s="52" t="s">
        <v>36</v>
      </c>
      <c r="B635" s="52">
        <v>4403</v>
      </c>
      <c r="C635" s="52" t="s">
        <v>36</v>
      </c>
      <c r="D635" t="s">
        <v>91</v>
      </c>
      <c r="E635" t="s">
        <v>1766</v>
      </c>
      <c r="F635" t="s">
        <v>91</v>
      </c>
      <c r="G635" s="3" t="s">
        <v>1767</v>
      </c>
      <c r="H635" s="20" t="s">
        <v>1768</v>
      </c>
      <c r="I635" s="9" t="s">
        <v>36</v>
      </c>
      <c r="J635" s="10" t="s">
        <v>36</v>
      </c>
      <c r="K635" s="9">
        <v>40</v>
      </c>
      <c r="L635" s="10" t="s">
        <v>1855</v>
      </c>
      <c r="M635" s="9" t="s">
        <v>36</v>
      </c>
      <c r="N635" s="10" t="s">
        <v>36</v>
      </c>
      <c r="O635" s="52" t="s">
        <v>36</v>
      </c>
      <c r="P635" s="52">
        <v>4403</v>
      </c>
      <c r="Q635" s="52" t="s">
        <v>36</v>
      </c>
      <c r="R635" s="10" t="s">
        <v>36</v>
      </c>
      <c r="S635" s="10" t="s">
        <v>57</v>
      </c>
      <c r="T635" s="10" t="s">
        <v>57</v>
      </c>
      <c r="U635" s="10" t="s">
        <v>36</v>
      </c>
      <c r="V635" s="10">
        <v>1</v>
      </c>
      <c r="W635" s="10" t="s">
        <v>36</v>
      </c>
      <c r="X635" s="10" t="s">
        <v>57</v>
      </c>
      <c r="Y635" s="10" t="s">
        <v>57</v>
      </c>
      <c r="Z635" s="10" t="s">
        <v>57</v>
      </c>
      <c r="AA635" s="51"/>
      <c r="AB635" s="51"/>
      <c r="AC635" s="11" t="s">
        <v>716</v>
      </c>
    </row>
    <row r="636" spans="1:30" s="10" customFormat="1" x14ac:dyDescent="0.25">
      <c r="A636" s="52" t="s">
        <v>36</v>
      </c>
      <c r="B636" s="52">
        <v>5024</v>
      </c>
      <c r="C636" s="52" t="s">
        <v>36</v>
      </c>
      <c r="D636" t="s">
        <v>91</v>
      </c>
      <c r="E636" t="s">
        <v>1769</v>
      </c>
      <c r="F636" t="s">
        <v>91</v>
      </c>
      <c r="G636" s="3" t="s">
        <v>1770</v>
      </c>
      <c r="H636" s="20" t="s">
        <v>1771</v>
      </c>
      <c r="I636" s="9" t="s">
        <v>36</v>
      </c>
      <c r="J636" s="10" t="s">
        <v>36</v>
      </c>
      <c r="K636" s="9">
        <v>120</v>
      </c>
      <c r="L636" s="10" t="s">
        <v>73</v>
      </c>
      <c r="M636" s="9" t="s">
        <v>36</v>
      </c>
      <c r="N636" s="10" t="s">
        <v>36</v>
      </c>
      <c r="O636" s="52" t="s">
        <v>36</v>
      </c>
      <c r="P636" s="52">
        <v>5024</v>
      </c>
      <c r="Q636" s="52" t="s">
        <v>36</v>
      </c>
      <c r="R636" s="10" t="s">
        <v>36</v>
      </c>
      <c r="S636" s="10" t="s">
        <v>57</v>
      </c>
      <c r="T636" s="10" t="s">
        <v>57</v>
      </c>
      <c r="U636" s="10" t="s">
        <v>36</v>
      </c>
      <c r="V636" s="10">
        <v>1</v>
      </c>
      <c r="W636" s="10" t="s">
        <v>36</v>
      </c>
      <c r="X636" s="10" t="s">
        <v>57</v>
      </c>
      <c r="Y636" s="10" t="s">
        <v>57</v>
      </c>
      <c r="Z636" s="10" t="s">
        <v>57</v>
      </c>
      <c r="AA636" s="51"/>
      <c r="AB636" s="51"/>
      <c r="AC636" s="11" t="s">
        <v>716</v>
      </c>
    </row>
    <row r="637" spans="1:30" s="10" customFormat="1" x14ac:dyDescent="0.25">
      <c r="A637" s="52" t="s">
        <v>36</v>
      </c>
      <c r="B637" s="52">
        <v>5025</v>
      </c>
      <c r="C637" s="52" t="s">
        <v>36</v>
      </c>
      <c r="D637" t="s">
        <v>91</v>
      </c>
      <c r="E637" t="s">
        <v>1772</v>
      </c>
      <c r="F637" t="s">
        <v>91</v>
      </c>
      <c r="G637" s="3" t="s">
        <v>1773</v>
      </c>
      <c r="H637" s="20" t="s">
        <v>1774</v>
      </c>
      <c r="I637" s="9" t="s">
        <v>36</v>
      </c>
      <c r="J637" s="10" t="s">
        <v>36</v>
      </c>
      <c r="K637" s="9">
        <v>80</v>
      </c>
      <c r="L637" s="10" t="s">
        <v>73</v>
      </c>
      <c r="M637" s="9" t="s">
        <v>36</v>
      </c>
      <c r="N637" s="10" t="s">
        <v>36</v>
      </c>
      <c r="O637" s="52" t="s">
        <v>36</v>
      </c>
      <c r="P637" s="52">
        <v>5025</v>
      </c>
      <c r="Q637" s="52" t="s">
        <v>36</v>
      </c>
      <c r="R637" s="10" t="s">
        <v>36</v>
      </c>
      <c r="S637" s="10" t="s">
        <v>57</v>
      </c>
      <c r="T637" s="10" t="s">
        <v>57</v>
      </c>
      <c r="U637" s="10" t="s">
        <v>36</v>
      </c>
      <c r="V637" s="10">
        <v>1</v>
      </c>
      <c r="W637" s="10" t="s">
        <v>36</v>
      </c>
      <c r="X637" s="10" t="s">
        <v>57</v>
      </c>
      <c r="Y637" s="10" t="s">
        <v>57</v>
      </c>
      <c r="Z637" s="10" t="s">
        <v>57</v>
      </c>
      <c r="AA637" s="51"/>
      <c r="AB637" s="51"/>
      <c r="AC637" s="11" t="s">
        <v>716</v>
      </c>
    </row>
    <row r="638" spans="1:30" s="10" customFormat="1" x14ac:dyDescent="0.25">
      <c r="A638" s="52" t="s">
        <v>36</v>
      </c>
      <c r="B638" s="52">
        <v>5026</v>
      </c>
      <c r="C638" s="52" t="s">
        <v>36</v>
      </c>
      <c r="D638" t="s">
        <v>91</v>
      </c>
      <c r="E638" t="s">
        <v>1775</v>
      </c>
      <c r="F638" t="s">
        <v>91</v>
      </c>
      <c r="G638" s="3" t="s">
        <v>1776</v>
      </c>
      <c r="H638" s="20" t="s">
        <v>1777</v>
      </c>
      <c r="I638" s="9" t="s">
        <v>36</v>
      </c>
      <c r="J638" s="10" t="s">
        <v>36</v>
      </c>
      <c r="K638" s="9">
        <v>80</v>
      </c>
      <c r="L638" s="10" t="s">
        <v>73</v>
      </c>
      <c r="M638" s="9" t="s">
        <v>36</v>
      </c>
      <c r="N638" s="10" t="s">
        <v>36</v>
      </c>
      <c r="O638" s="52" t="s">
        <v>36</v>
      </c>
      <c r="P638" s="52">
        <v>5026</v>
      </c>
      <c r="Q638" s="52" t="s">
        <v>36</v>
      </c>
      <c r="R638" s="10" t="s">
        <v>36</v>
      </c>
      <c r="S638" s="10" t="s">
        <v>57</v>
      </c>
      <c r="T638" s="10" t="s">
        <v>57</v>
      </c>
      <c r="U638" s="10" t="s">
        <v>36</v>
      </c>
      <c r="V638" s="10">
        <v>1</v>
      </c>
      <c r="W638" s="10" t="s">
        <v>36</v>
      </c>
      <c r="X638" s="10" t="s">
        <v>57</v>
      </c>
      <c r="Y638" s="10" t="s">
        <v>57</v>
      </c>
      <c r="Z638" s="10" t="s">
        <v>57</v>
      </c>
      <c r="AA638" s="51"/>
      <c r="AB638" s="51"/>
      <c r="AC638" s="11" t="s">
        <v>716</v>
      </c>
    </row>
    <row r="639" spans="1:30" s="10" customFormat="1" x14ac:dyDescent="0.25">
      <c r="A639" s="52" t="s">
        <v>36</v>
      </c>
      <c r="B639" s="52">
        <v>5027</v>
      </c>
      <c r="C639" s="52" t="s">
        <v>36</v>
      </c>
      <c r="D639" t="s">
        <v>91</v>
      </c>
      <c r="E639" t="s">
        <v>1778</v>
      </c>
      <c r="F639" t="s">
        <v>91</v>
      </c>
      <c r="G639" s="3" t="s">
        <v>1779</v>
      </c>
      <c r="H639" s="20" t="s">
        <v>1780</v>
      </c>
      <c r="I639" s="9" t="s">
        <v>36</v>
      </c>
      <c r="J639" s="10" t="s">
        <v>36</v>
      </c>
      <c r="K639" s="9">
        <v>60</v>
      </c>
      <c r="L639" s="10" t="s">
        <v>73</v>
      </c>
      <c r="M639" s="9" t="s">
        <v>36</v>
      </c>
      <c r="N639" s="10" t="s">
        <v>36</v>
      </c>
      <c r="O639" s="52" t="s">
        <v>36</v>
      </c>
      <c r="P639" s="52">
        <v>5027</v>
      </c>
      <c r="Q639" s="52" t="s">
        <v>36</v>
      </c>
      <c r="R639" s="10" t="s">
        <v>36</v>
      </c>
      <c r="S639" s="10" t="s">
        <v>57</v>
      </c>
      <c r="T639" s="10" t="s">
        <v>57</v>
      </c>
      <c r="U639" s="10" t="s">
        <v>36</v>
      </c>
      <c r="V639" s="10">
        <v>1</v>
      </c>
      <c r="W639" s="10" t="s">
        <v>36</v>
      </c>
      <c r="X639" s="10" t="s">
        <v>57</v>
      </c>
      <c r="Y639" s="10" t="s">
        <v>57</v>
      </c>
      <c r="Z639" s="10" t="s">
        <v>57</v>
      </c>
      <c r="AA639" s="51"/>
      <c r="AB639" s="51"/>
      <c r="AC639" s="11" t="s">
        <v>716</v>
      </c>
    </row>
    <row r="640" spans="1:30" s="10" customFormat="1" x14ac:dyDescent="0.25">
      <c r="A640" s="52" t="s">
        <v>36</v>
      </c>
      <c r="B640" s="52">
        <v>5028</v>
      </c>
      <c r="C640" s="52" t="s">
        <v>36</v>
      </c>
      <c r="D640" t="s">
        <v>91</v>
      </c>
      <c r="E640" t="s">
        <v>1781</v>
      </c>
      <c r="F640" t="s">
        <v>91</v>
      </c>
      <c r="G640" s="3" t="s">
        <v>1782</v>
      </c>
      <c r="H640" s="20" t="s">
        <v>1783</v>
      </c>
      <c r="I640" s="9" t="s">
        <v>36</v>
      </c>
      <c r="J640" s="10" t="s">
        <v>36</v>
      </c>
      <c r="K640" s="9">
        <v>50</v>
      </c>
      <c r="L640" s="10" t="s">
        <v>73</v>
      </c>
      <c r="M640" s="9" t="s">
        <v>36</v>
      </c>
      <c r="N640" s="10" t="s">
        <v>36</v>
      </c>
      <c r="O640" s="52" t="s">
        <v>36</v>
      </c>
      <c r="P640" s="52">
        <v>5028</v>
      </c>
      <c r="Q640" s="52" t="s">
        <v>36</v>
      </c>
      <c r="R640" s="10" t="s">
        <v>36</v>
      </c>
      <c r="S640" s="10" t="s">
        <v>57</v>
      </c>
      <c r="T640" s="10" t="s">
        <v>57</v>
      </c>
      <c r="U640" s="10" t="s">
        <v>36</v>
      </c>
      <c r="V640" s="10">
        <v>1</v>
      </c>
      <c r="W640" s="10" t="s">
        <v>36</v>
      </c>
      <c r="X640" s="10" t="s">
        <v>57</v>
      </c>
      <c r="Y640" s="10" t="s">
        <v>57</v>
      </c>
      <c r="Z640" s="10" t="s">
        <v>57</v>
      </c>
      <c r="AA640" s="51"/>
      <c r="AB640" s="51"/>
      <c r="AC640" s="11" t="s">
        <v>716</v>
      </c>
    </row>
    <row r="641" spans="1:29" s="10" customFormat="1" x14ac:dyDescent="0.25">
      <c r="A641" s="52" t="s">
        <v>36</v>
      </c>
      <c r="B641" s="52">
        <v>5032</v>
      </c>
      <c r="C641" s="52" t="s">
        <v>36</v>
      </c>
      <c r="D641" t="s">
        <v>91</v>
      </c>
      <c r="E641" t="s">
        <v>1784</v>
      </c>
      <c r="F641" t="s">
        <v>91</v>
      </c>
      <c r="G641" s="3" t="s">
        <v>1785</v>
      </c>
      <c r="H641" s="20" t="s">
        <v>1786</v>
      </c>
      <c r="I641" s="9" t="s">
        <v>36</v>
      </c>
      <c r="J641" s="10" t="s">
        <v>36</v>
      </c>
      <c r="K641" s="9">
        <v>0.06</v>
      </c>
      <c r="L641" s="10" t="s">
        <v>1856</v>
      </c>
      <c r="M641" s="9" t="s">
        <v>36</v>
      </c>
      <c r="N641" s="10" t="s">
        <v>36</v>
      </c>
      <c r="O641" s="52" t="s">
        <v>36</v>
      </c>
      <c r="P641" s="52">
        <v>5032</v>
      </c>
      <c r="Q641" s="52" t="s">
        <v>36</v>
      </c>
      <c r="R641" s="10" t="s">
        <v>36</v>
      </c>
      <c r="S641" s="10" t="s">
        <v>1841</v>
      </c>
      <c r="T641" s="10" t="s">
        <v>57</v>
      </c>
      <c r="U641" s="10" t="s">
        <v>36</v>
      </c>
      <c r="V641" s="10">
        <v>0.5</v>
      </c>
      <c r="W641" s="10" t="s">
        <v>36</v>
      </c>
      <c r="X641" s="10" t="s">
        <v>57</v>
      </c>
      <c r="Y641" s="10" t="s">
        <v>32</v>
      </c>
      <c r="Z641" s="10" t="s">
        <v>32</v>
      </c>
      <c r="AA641" s="51"/>
      <c r="AB641" s="51"/>
      <c r="AC641" s="11" t="s">
        <v>716</v>
      </c>
    </row>
    <row r="642" spans="1:29" s="10" customFormat="1" x14ac:dyDescent="0.25">
      <c r="A642" s="52" t="s">
        <v>36</v>
      </c>
      <c r="B642" s="52">
        <v>5032</v>
      </c>
      <c r="C642" s="52" t="s">
        <v>36</v>
      </c>
      <c r="D642" t="s">
        <v>91</v>
      </c>
      <c r="E642" t="s">
        <v>1787</v>
      </c>
      <c r="F642" t="s">
        <v>1241</v>
      </c>
      <c r="G642" s="3" t="s">
        <v>1785</v>
      </c>
      <c r="H642" s="20" t="s">
        <v>1788</v>
      </c>
      <c r="I642" s="9" t="s">
        <v>36</v>
      </c>
      <c r="J642" s="10" t="s">
        <v>36</v>
      </c>
      <c r="K642" s="9">
        <v>0.06</v>
      </c>
      <c r="L642" s="10" t="s">
        <v>1856</v>
      </c>
      <c r="M642" s="9" t="s">
        <v>36</v>
      </c>
      <c r="N642" s="10" t="s">
        <v>36</v>
      </c>
      <c r="O642" s="52" t="s">
        <v>36</v>
      </c>
      <c r="P642" s="52">
        <v>5032</v>
      </c>
      <c r="Q642" s="52" t="s">
        <v>36</v>
      </c>
      <c r="R642" s="10" t="s">
        <v>36</v>
      </c>
      <c r="S642" s="10" t="s">
        <v>1841</v>
      </c>
      <c r="T642" s="10" t="s">
        <v>57</v>
      </c>
      <c r="U642" s="10" t="s">
        <v>36</v>
      </c>
      <c r="V642" s="10">
        <v>0.5</v>
      </c>
      <c r="W642" s="10" t="s">
        <v>36</v>
      </c>
      <c r="X642" s="10" t="s">
        <v>57</v>
      </c>
      <c r="Y642" s="10" t="s">
        <v>32</v>
      </c>
      <c r="Z642" s="10" t="s">
        <v>32</v>
      </c>
      <c r="AA642" s="51"/>
      <c r="AB642" s="51"/>
      <c r="AC642" s="11" t="s">
        <v>716</v>
      </c>
    </row>
    <row r="643" spans="1:29" s="10" customFormat="1" x14ac:dyDescent="0.25">
      <c r="A643" s="52" t="s">
        <v>36</v>
      </c>
      <c r="B643" s="52">
        <v>5033</v>
      </c>
      <c r="C643" s="52" t="s">
        <v>36</v>
      </c>
      <c r="D643" t="s">
        <v>91</v>
      </c>
      <c r="E643" t="s">
        <v>1789</v>
      </c>
      <c r="F643" t="s">
        <v>91</v>
      </c>
      <c r="G643" s="3" t="s">
        <v>1790</v>
      </c>
      <c r="H643" s="20" t="s">
        <v>1791</v>
      </c>
      <c r="I643" s="9" t="s">
        <v>36</v>
      </c>
      <c r="J643" s="10" t="s">
        <v>36</v>
      </c>
      <c r="K643" s="9">
        <v>0.06</v>
      </c>
      <c r="L643" s="10" t="s">
        <v>1856</v>
      </c>
      <c r="M643" s="9" t="s">
        <v>36</v>
      </c>
      <c r="N643" s="10" t="s">
        <v>36</v>
      </c>
      <c r="O643" s="52" t="s">
        <v>36</v>
      </c>
      <c r="P643" s="52">
        <v>5033</v>
      </c>
      <c r="Q643" s="52" t="s">
        <v>36</v>
      </c>
      <c r="R643" s="10" t="s">
        <v>36</v>
      </c>
      <c r="S643" s="10" t="s">
        <v>1841</v>
      </c>
      <c r="T643" s="10" t="s">
        <v>57</v>
      </c>
      <c r="U643" s="10" t="s">
        <v>36</v>
      </c>
      <c r="V643" s="10">
        <v>0.5</v>
      </c>
      <c r="W643" s="10" t="s">
        <v>36</v>
      </c>
      <c r="X643" s="10" t="s">
        <v>57</v>
      </c>
      <c r="Y643" s="10" t="s">
        <v>32</v>
      </c>
      <c r="Z643" s="10" t="s">
        <v>32</v>
      </c>
      <c r="AA643" s="51"/>
      <c r="AB643" s="51"/>
      <c r="AC643" s="11" t="s">
        <v>716</v>
      </c>
    </row>
    <row r="644" spans="1:29" s="10" customFormat="1" x14ac:dyDescent="0.25">
      <c r="A644" s="52" t="s">
        <v>36</v>
      </c>
      <c r="B644" s="52">
        <v>5033</v>
      </c>
      <c r="C644" s="52" t="s">
        <v>36</v>
      </c>
      <c r="D644" t="s">
        <v>91</v>
      </c>
      <c r="E644" t="s">
        <v>1792</v>
      </c>
      <c r="F644" t="s">
        <v>1241</v>
      </c>
      <c r="G644" s="3" t="s">
        <v>1790</v>
      </c>
      <c r="H644" s="20" t="s">
        <v>1793</v>
      </c>
      <c r="I644" s="9" t="s">
        <v>36</v>
      </c>
      <c r="J644" s="10" t="s">
        <v>36</v>
      </c>
      <c r="K644" s="9">
        <v>0.06</v>
      </c>
      <c r="L644" s="10" t="s">
        <v>1856</v>
      </c>
      <c r="M644" s="9" t="s">
        <v>36</v>
      </c>
      <c r="N644" s="10" t="s">
        <v>36</v>
      </c>
      <c r="O644" s="52" t="s">
        <v>36</v>
      </c>
      <c r="P644" s="52">
        <v>5033</v>
      </c>
      <c r="Q644" s="52" t="s">
        <v>36</v>
      </c>
      <c r="R644" s="10" t="s">
        <v>36</v>
      </c>
      <c r="S644" s="10" t="s">
        <v>1841</v>
      </c>
      <c r="T644" s="10" t="s">
        <v>57</v>
      </c>
      <c r="U644" s="10" t="s">
        <v>36</v>
      </c>
      <c r="V644" s="10">
        <v>0.5</v>
      </c>
      <c r="W644" s="10" t="s">
        <v>36</v>
      </c>
      <c r="X644" s="10" t="s">
        <v>57</v>
      </c>
      <c r="Y644" s="10" t="s">
        <v>32</v>
      </c>
      <c r="Z644" s="10" t="s">
        <v>32</v>
      </c>
      <c r="AA644" s="51"/>
      <c r="AB644" s="51"/>
      <c r="AC644" s="11" t="s">
        <v>716</v>
      </c>
    </row>
    <row r="645" spans="1:29" s="10" customFormat="1" x14ac:dyDescent="0.25">
      <c r="A645" s="52"/>
      <c r="B645" s="52"/>
      <c r="C645" s="52"/>
      <c r="D645"/>
      <c r="E645"/>
      <c r="F645"/>
      <c r="G645" s="3"/>
      <c r="H645" s="20" t="s">
        <v>1794</v>
      </c>
      <c r="I645" s="9"/>
      <c r="K645" s="9"/>
      <c r="M645" s="9"/>
      <c r="O645" s="52"/>
      <c r="P645" s="52"/>
      <c r="Q645" s="52"/>
      <c r="AA645" s="51"/>
      <c r="AB645" s="51"/>
      <c r="AC645" s="11" t="s">
        <v>716</v>
      </c>
    </row>
    <row r="646" spans="1:29" s="10" customFormat="1" x14ac:dyDescent="0.25">
      <c r="A646" s="52"/>
      <c r="B646" s="52"/>
      <c r="C646" s="52"/>
      <c r="D646"/>
      <c r="E646"/>
      <c r="F646"/>
      <c r="G646" s="3" t="s">
        <v>1795</v>
      </c>
      <c r="H646" s="20" t="s">
        <v>1795</v>
      </c>
      <c r="I646" s="9"/>
      <c r="K646" s="9"/>
      <c r="M646" s="9"/>
      <c r="O646" s="52"/>
      <c r="P646" s="52"/>
      <c r="Q646" s="52"/>
      <c r="AA646" s="51"/>
      <c r="AB646" s="51"/>
      <c r="AC646" s="11"/>
    </row>
    <row r="647" spans="1:29" s="10" customFormat="1" x14ac:dyDescent="0.25">
      <c r="A647" s="52">
        <v>5029</v>
      </c>
      <c r="B647" s="52" t="s">
        <v>36</v>
      </c>
      <c r="C647" s="52" t="s">
        <v>36</v>
      </c>
      <c r="D647" t="s">
        <v>1796</v>
      </c>
      <c r="E647" t="s">
        <v>91</v>
      </c>
      <c r="F647" t="s">
        <v>91</v>
      </c>
      <c r="G647" s="3" t="s">
        <v>1797</v>
      </c>
      <c r="H647" s="20" t="s">
        <v>1798</v>
      </c>
      <c r="I647" s="9">
        <v>0.25</v>
      </c>
      <c r="J647" s="10" t="s">
        <v>1857</v>
      </c>
      <c r="K647" s="9" t="s">
        <v>36</v>
      </c>
      <c r="L647" s="10" t="s">
        <v>36</v>
      </c>
      <c r="M647" s="9" t="s">
        <v>36</v>
      </c>
      <c r="N647" s="10" t="s">
        <v>36</v>
      </c>
      <c r="O647" s="52">
        <v>5029</v>
      </c>
      <c r="P647" s="52" t="s">
        <v>36</v>
      </c>
      <c r="Q647" s="52" t="s">
        <v>36</v>
      </c>
      <c r="R647" s="10" t="s">
        <v>36</v>
      </c>
      <c r="S647" s="10" t="s">
        <v>57</v>
      </c>
      <c r="T647" s="10" t="s">
        <v>57</v>
      </c>
      <c r="U647" s="10">
        <v>0.5</v>
      </c>
      <c r="V647" s="10" t="s">
        <v>36</v>
      </c>
      <c r="W647" s="10" t="s">
        <v>36</v>
      </c>
      <c r="X647" s="10" t="s">
        <v>57</v>
      </c>
      <c r="Y647" s="10" t="s">
        <v>32</v>
      </c>
      <c r="Z647" s="10" t="s">
        <v>32</v>
      </c>
      <c r="AA647" s="51"/>
      <c r="AB647" s="51"/>
      <c r="AC647" s="11" t="s">
        <v>716</v>
      </c>
    </row>
    <row r="648" spans="1:29" s="10" customFormat="1" x14ac:dyDescent="0.25">
      <c r="A648" s="52">
        <v>5031</v>
      </c>
      <c r="B648" s="52" t="s">
        <v>36</v>
      </c>
      <c r="C648" s="52" t="s">
        <v>36</v>
      </c>
      <c r="D648" t="s">
        <v>1799</v>
      </c>
      <c r="E648" t="s">
        <v>91</v>
      </c>
      <c r="F648" t="s">
        <v>91</v>
      </c>
      <c r="G648" s="3" t="s">
        <v>1800</v>
      </c>
      <c r="H648" s="20" t="s">
        <v>1801</v>
      </c>
      <c r="I648" s="9">
        <v>0.45</v>
      </c>
      <c r="J648" s="10" t="s">
        <v>1857</v>
      </c>
      <c r="K648" s="9" t="s">
        <v>36</v>
      </c>
      <c r="L648" s="10" t="s">
        <v>36</v>
      </c>
      <c r="M648" s="9" t="s">
        <v>36</v>
      </c>
      <c r="N648" s="10" t="s">
        <v>36</v>
      </c>
      <c r="O648" s="52">
        <v>5031</v>
      </c>
      <c r="P648" s="52" t="s">
        <v>36</v>
      </c>
      <c r="Q648" s="52" t="s">
        <v>36</v>
      </c>
      <c r="R648" s="10" t="s">
        <v>36</v>
      </c>
      <c r="S648" s="10" t="s">
        <v>57</v>
      </c>
      <c r="T648" s="10" t="s">
        <v>57</v>
      </c>
      <c r="U648" s="10">
        <v>0.5</v>
      </c>
      <c r="V648" s="10" t="s">
        <v>36</v>
      </c>
      <c r="W648" s="10" t="s">
        <v>36</v>
      </c>
      <c r="X648" s="10" t="s">
        <v>57</v>
      </c>
      <c r="Y648" s="10" t="s">
        <v>32</v>
      </c>
      <c r="Z648" s="10" t="s">
        <v>32</v>
      </c>
      <c r="AA648" s="51"/>
      <c r="AB648" s="51"/>
      <c r="AC648" s="11" t="s">
        <v>716</v>
      </c>
    </row>
    <row r="649" spans="1:29" s="10" customFormat="1" x14ac:dyDescent="0.25">
      <c r="A649" s="52">
        <v>5030</v>
      </c>
      <c r="B649" s="52" t="s">
        <v>36</v>
      </c>
      <c r="C649" s="52" t="s">
        <v>36</v>
      </c>
      <c r="D649" t="s">
        <v>1802</v>
      </c>
      <c r="E649" t="s">
        <v>91</v>
      </c>
      <c r="F649" t="s">
        <v>91</v>
      </c>
      <c r="G649" s="3" t="s">
        <v>1803</v>
      </c>
      <c r="H649" s="20" t="s">
        <v>1804</v>
      </c>
      <c r="I649" s="9">
        <v>0.5</v>
      </c>
      <c r="J649" s="10" t="s">
        <v>1857</v>
      </c>
      <c r="K649" s="9" t="s">
        <v>36</v>
      </c>
      <c r="L649" s="10" t="s">
        <v>36</v>
      </c>
      <c r="M649" s="9" t="s">
        <v>36</v>
      </c>
      <c r="N649" s="10" t="s">
        <v>36</v>
      </c>
      <c r="O649" s="52">
        <v>5030</v>
      </c>
      <c r="P649" s="52" t="s">
        <v>36</v>
      </c>
      <c r="Q649" s="52" t="s">
        <v>36</v>
      </c>
      <c r="R649" s="10" t="s">
        <v>36</v>
      </c>
      <c r="S649" s="10" t="s">
        <v>57</v>
      </c>
      <c r="T649" s="10" t="s">
        <v>57</v>
      </c>
      <c r="U649" s="10">
        <v>0.5</v>
      </c>
      <c r="V649" s="10" t="s">
        <v>36</v>
      </c>
      <c r="W649" s="10" t="s">
        <v>36</v>
      </c>
      <c r="X649" s="10" t="s">
        <v>57</v>
      </c>
      <c r="Y649" s="10" t="s">
        <v>32</v>
      </c>
      <c r="Z649" s="10" t="s">
        <v>32</v>
      </c>
      <c r="AA649" s="51"/>
      <c r="AB649" s="51"/>
      <c r="AC649" s="11" t="s">
        <v>716</v>
      </c>
    </row>
    <row r="650" spans="1:29" s="10" customFormat="1" x14ac:dyDescent="0.25">
      <c r="A650" s="52">
        <v>2621</v>
      </c>
      <c r="B650" s="52" t="s">
        <v>36</v>
      </c>
      <c r="C650" s="52" t="s">
        <v>36</v>
      </c>
      <c r="D650" t="s">
        <v>598</v>
      </c>
      <c r="E650" t="s">
        <v>91</v>
      </c>
      <c r="F650" t="s">
        <v>91</v>
      </c>
      <c r="G650" s="3" t="s">
        <v>1805</v>
      </c>
      <c r="H650" s="20" t="s">
        <v>1806</v>
      </c>
      <c r="I650" s="9">
        <v>40</v>
      </c>
      <c r="J650" s="10" t="s">
        <v>1858</v>
      </c>
      <c r="K650" s="9" t="s">
        <v>36</v>
      </c>
      <c r="L650" s="10" t="s">
        <v>36</v>
      </c>
      <c r="M650" s="9" t="s">
        <v>36</v>
      </c>
      <c r="N650" s="10" t="s">
        <v>36</v>
      </c>
      <c r="O650" s="52">
        <v>2621</v>
      </c>
      <c r="P650" s="52" t="s">
        <v>36</v>
      </c>
      <c r="Q650" s="52" t="s">
        <v>36</v>
      </c>
      <c r="R650" s="10" t="s">
        <v>36</v>
      </c>
      <c r="S650" s="10" t="s">
        <v>57</v>
      </c>
      <c r="T650" s="10" t="s">
        <v>57</v>
      </c>
      <c r="U650" s="10">
        <v>0.5</v>
      </c>
      <c r="V650" s="10" t="s">
        <v>36</v>
      </c>
      <c r="W650" s="10" t="s">
        <v>36</v>
      </c>
      <c r="X650" s="10" t="s">
        <v>57</v>
      </c>
      <c r="Y650" s="10" t="s">
        <v>57</v>
      </c>
      <c r="Z650" s="10" t="s">
        <v>57</v>
      </c>
      <c r="AA650" s="51"/>
      <c r="AB650" s="51"/>
      <c r="AC650" s="11" t="s">
        <v>716</v>
      </c>
    </row>
    <row r="651" spans="1:29" s="10" customFormat="1" x14ac:dyDescent="0.25">
      <c r="A651" s="52">
        <v>2623</v>
      </c>
      <c r="B651" s="52" t="s">
        <v>36</v>
      </c>
      <c r="C651" s="52" t="s">
        <v>36</v>
      </c>
      <c r="D651" t="s">
        <v>597</v>
      </c>
      <c r="E651" t="s">
        <v>91</v>
      </c>
      <c r="F651" t="s">
        <v>91</v>
      </c>
      <c r="G651" s="3" t="s">
        <v>1807</v>
      </c>
      <c r="H651" s="20" t="s">
        <v>1808</v>
      </c>
      <c r="I651" s="9">
        <v>200</v>
      </c>
      <c r="J651" s="10" t="s">
        <v>1858</v>
      </c>
      <c r="K651" s="9" t="s">
        <v>36</v>
      </c>
      <c r="L651" s="10" t="s">
        <v>36</v>
      </c>
      <c r="M651" s="9" t="s">
        <v>36</v>
      </c>
      <c r="N651" s="10" t="s">
        <v>36</v>
      </c>
      <c r="O651" s="52">
        <v>2623</v>
      </c>
      <c r="P651" s="52" t="s">
        <v>36</v>
      </c>
      <c r="Q651" s="52" t="s">
        <v>36</v>
      </c>
      <c r="R651" s="10" t="s">
        <v>36</v>
      </c>
      <c r="S651" s="10" t="s">
        <v>57</v>
      </c>
      <c r="T651" s="10" t="s">
        <v>57</v>
      </c>
      <c r="U651" s="10">
        <v>0.5</v>
      </c>
      <c r="V651" s="10" t="s">
        <v>36</v>
      </c>
      <c r="W651" s="10" t="s">
        <v>36</v>
      </c>
      <c r="X651" s="10" t="s">
        <v>57</v>
      </c>
      <c r="Y651" s="10" t="s">
        <v>57</v>
      </c>
      <c r="Z651" s="10" t="s">
        <v>57</v>
      </c>
      <c r="AA651" s="51"/>
      <c r="AB651" s="51"/>
      <c r="AC651" s="11" t="s">
        <v>716</v>
      </c>
    </row>
    <row r="652" spans="1:29" s="10" customFormat="1" x14ac:dyDescent="0.25">
      <c r="A652" s="52">
        <v>2625</v>
      </c>
      <c r="B652" s="52" t="s">
        <v>36</v>
      </c>
      <c r="C652" s="52" t="s">
        <v>36</v>
      </c>
      <c r="D652" t="s">
        <v>600</v>
      </c>
      <c r="E652" t="s">
        <v>91</v>
      </c>
      <c r="F652" t="s">
        <v>91</v>
      </c>
      <c r="G652" s="3" t="s">
        <v>1809</v>
      </c>
      <c r="H652" s="20" t="s">
        <v>1810</v>
      </c>
      <c r="I652" s="9">
        <v>80</v>
      </c>
      <c r="J652" s="10" t="s">
        <v>1858</v>
      </c>
      <c r="K652" s="9" t="s">
        <v>36</v>
      </c>
      <c r="L652" s="10" t="s">
        <v>36</v>
      </c>
      <c r="M652" s="9" t="s">
        <v>36</v>
      </c>
      <c r="N652" s="10" t="s">
        <v>36</v>
      </c>
      <c r="O652" s="52">
        <v>2625</v>
      </c>
      <c r="P652" s="52" t="s">
        <v>36</v>
      </c>
      <c r="Q652" s="52" t="s">
        <v>36</v>
      </c>
      <c r="R652" s="10" t="s">
        <v>36</v>
      </c>
      <c r="S652" s="10" t="s">
        <v>57</v>
      </c>
      <c r="T652" s="10" t="s">
        <v>57</v>
      </c>
      <c r="U652" s="10">
        <v>0.5</v>
      </c>
      <c r="V652" s="10" t="s">
        <v>36</v>
      </c>
      <c r="W652" s="10" t="s">
        <v>36</v>
      </c>
      <c r="X652" s="10" t="s">
        <v>57</v>
      </c>
      <c r="Y652" s="10" t="s">
        <v>57</v>
      </c>
      <c r="Z652" s="10" t="s">
        <v>57</v>
      </c>
      <c r="AA652" s="51"/>
      <c r="AB652" s="51"/>
      <c r="AC652" s="11" t="s">
        <v>716</v>
      </c>
    </row>
    <row r="653" spans="1:29" s="10" customFormat="1" x14ac:dyDescent="0.25">
      <c r="A653" s="52">
        <v>2627</v>
      </c>
      <c r="B653" s="52" t="s">
        <v>36</v>
      </c>
      <c r="C653" s="52" t="s">
        <v>36</v>
      </c>
      <c r="D653" t="s">
        <v>599</v>
      </c>
      <c r="E653" t="s">
        <v>91</v>
      </c>
      <c r="F653" t="s">
        <v>91</v>
      </c>
      <c r="G653" s="3" t="s">
        <v>1811</v>
      </c>
      <c r="H653" s="20" t="s">
        <v>1812</v>
      </c>
      <c r="I653" s="9">
        <v>600</v>
      </c>
      <c r="J653" s="10" t="s">
        <v>1858</v>
      </c>
      <c r="K653" s="9" t="s">
        <v>36</v>
      </c>
      <c r="L653" s="10" t="s">
        <v>36</v>
      </c>
      <c r="M653" s="9" t="s">
        <v>36</v>
      </c>
      <c r="N653" s="10" t="s">
        <v>36</v>
      </c>
      <c r="O653" s="52">
        <v>2627</v>
      </c>
      <c r="P653" s="52" t="s">
        <v>36</v>
      </c>
      <c r="Q653" s="52" t="s">
        <v>36</v>
      </c>
      <c r="R653" s="10" t="s">
        <v>36</v>
      </c>
      <c r="S653" s="10" t="s">
        <v>57</v>
      </c>
      <c r="T653" s="10" t="s">
        <v>57</v>
      </c>
      <c r="U653" s="10">
        <v>0.5</v>
      </c>
      <c r="V653" s="10" t="s">
        <v>36</v>
      </c>
      <c r="W653" s="10" t="s">
        <v>36</v>
      </c>
      <c r="X653" s="10" t="s">
        <v>57</v>
      </c>
      <c r="Y653" s="10" t="s">
        <v>57</v>
      </c>
      <c r="Z653" s="10" t="s">
        <v>57</v>
      </c>
      <c r="AA653" s="51"/>
      <c r="AB653" s="51"/>
      <c r="AC653" s="11" t="s">
        <v>716</v>
      </c>
    </row>
    <row r="654" spans="1:29" s="10" customFormat="1" x14ac:dyDescent="0.25">
      <c r="A654" s="52"/>
      <c r="B654" s="52"/>
      <c r="C654" s="52"/>
      <c r="D654"/>
      <c r="E654"/>
      <c r="F654"/>
      <c r="G654" s="3"/>
      <c r="H654" s="20" t="s">
        <v>1794</v>
      </c>
      <c r="I654" s="9"/>
      <c r="K654" s="9"/>
      <c r="M654" s="9"/>
      <c r="O654" s="52"/>
      <c r="P654" s="52"/>
      <c r="Q654" s="52"/>
      <c r="AA654" s="51"/>
      <c r="AB654" s="51"/>
      <c r="AC654" s="11" t="s">
        <v>716</v>
      </c>
    </row>
    <row r="655" spans="1:29" s="10" customFormat="1" x14ac:dyDescent="0.25">
      <c r="A655" s="52"/>
      <c r="B655" s="52"/>
      <c r="C655" s="52"/>
      <c r="D655"/>
      <c r="E655"/>
      <c r="F655"/>
      <c r="G655" s="3" t="s">
        <v>1813</v>
      </c>
      <c r="H655" s="20" t="s">
        <v>1813</v>
      </c>
      <c r="I655" s="9"/>
      <c r="K655" s="9"/>
      <c r="M655" s="9"/>
      <c r="O655" s="52"/>
      <c r="P655" s="52"/>
      <c r="Q655" s="52"/>
      <c r="AA655" s="51"/>
      <c r="AB655" s="51"/>
      <c r="AC655" s="11"/>
    </row>
    <row r="656" spans="1:29" s="10" customFormat="1" x14ac:dyDescent="0.25">
      <c r="A656" s="52">
        <v>5029</v>
      </c>
      <c r="B656" s="52" t="s">
        <v>36</v>
      </c>
      <c r="C656" s="52" t="s">
        <v>36</v>
      </c>
      <c r="D656" t="s">
        <v>1796</v>
      </c>
      <c r="E656" t="s">
        <v>91</v>
      </c>
      <c r="F656" t="s">
        <v>91</v>
      </c>
      <c r="G656" s="3" t="s">
        <v>1797</v>
      </c>
      <c r="H656" s="20" t="s">
        <v>1798</v>
      </c>
      <c r="I656" s="9">
        <v>0.25</v>
      </c>
      <c r="J656" s="10" t="s">
        <v>1857</v>
      </c>
      <c r="K656" s="9" t="s">
        <v>36</v>
      </c>
      <c r="L656" s="10" t="s">
        <v>36</v>
      </c>
      <c r="M656" s="9" t="s">
        <v>36</v>
      </c>
      <c r="N656" s="10" t="s">
        <v>36</v>
      </c>
      <c r="O656" s="52">
        <v>5029</v>
      </c>
      <c r="P656" s="52" t="s">
        <v>36</v>
      </c>
      <c r="Q656" s="52" t="s">
        <v>36</v>
      </c>
      <c r="R656" s="10" t="s">
        <v>36</v>
      </c>
      <c r="S656" s="10" t="s">
        <v>57</v>
      </c>
      <c r="T656" s="10" t="s">
        <v>57</v>
      </c>
      <c r="U656" s="10">
        <v>0.5</v>
      </c>
      <c r="V656" s="10" t="s">
        <v>36</v>
      </c>
      <c r="W656" s="10" t="s">
        <v>36</v>
      </c>
      <c r="X656" s="10" t="s">
        <v>57</v>
      </c>
      <c r="Y656" s="10" t="s">
        <v>32</v>
      </c>
      <c r="Z656" s="10" t="s">
        <v>32</v>
      </c>
      <c r="AA656" s="51"/>
      <c r="AB656" s="51"/>
      <c r="AC656" s="11" t="s">
        <v>716</v>
      </c>
    </row>
    <row r="657" spans="1:29" s="10" customFormat="1" x14ac:dyDescent="0.25">
      <c r="A657" s="52">
        <v>5031</v>
      </c>
      <c r="B657" s="52" t="s">
        <v>36</v>
      </c>
      <c r="C657" s="52" t="s">
        <v>36</v>
      </c>
      <c r="D657" t="s">
        <v>1799</v>
      </c>
      <c r="E657" t="s">
        <v>91</v>
      </c>
      <c r="F657" t="s">
        <v>91</v>
      </c>
      <c r="G657" s="3" t="s">
        <v>1800</v>
      </c>
      <c r="H657" s="20" t="s">
        <v>1801</v>
      </c>
      <c r="I657" s="9">
        <v>0.45</v>
      </c>
      <c r="J657" s="10" t="s">
        <v>1857</v>
      </c>
      <c r="K657" s="9" t="s">
        <v>36</v>
      </c>
      <c r="L657" s="10" t="s">
        <v>36</v>
      </c>
      <c r="M657" s="9" t="s">
        <v>36</v>
      </c>
      <c r="N657" s="10" t="s">
        <v>36</v>
      </c>
      <c r="O657" s="52">
        <v>5031</v>
      </c>
      <c r="P657" s="52" t="s">
        <v>36</v>
      </c>
      <c r="Q657" s="52" t="s">
        <v>36</v>
      </c>
      <c r="R657" s="10" t="s">
        <v>36</v>
      </c>
      <c r="S657" s="10" t="s">
        <v>57</v>
      </c>
      <c r="T657" s="10" t="s">
        <v>57</v>
      </c>
      <c r="U657" s="10">
        <v>0.5</v>
      </c>
      <c r="V657" s="10" t="s">
        <v>36</v>
      </c>
      <c r="W657" s="10" t="s">
        <v>36</v>
      </c>
      <c r="X657" s="10" t="s">
        <v>57</v>
      </c>
      <c r="Y657" s="10" t="s">
        <v>32</v>
      </c>
      <c r="Z657" s="10" t="s">
        <v>32</v>
      </c>
      <c r="AA657" s="51"/>
      <c r="AB657" s="51"/>
      <c r="AC657" s="11" t="s">
        <v>716</v>
      </c>
    </row>
    <row r="658" spans="1:29" s="10" customFormat="1" x14ac:dyDescent="0.25">
      <c r="A658" s="52">
        <v>5030</v>
      </c>
      <c r="B658" s="52" t="s">
        <v>36</v>
      </c>
      <c r="C658" s="52" t="s">
        <v>36</v>
      </c>
      <c r="D658" t="s">
        <v>1802</v>
      </c>
      <c r="E658" t="s">
        <v>91</v>
      </c>
      <c r="F658" t="s">
        <v>91</v>
      </c>
      <c r="G658" s="3" t="s">
        <v>1803</v>
      </c>
      <c r="H658" s="20" t="s">
        <v>1804</v>
      </c>
      <c r="I658" s="9">
        <v>0.5</v>
      </c>
      <c r="J658" s="10" t="s">
        <v>1857</v>
      </c>
      <c r="K658" s="9" t="s">
        <v>36</v>
      </c>
      <c r="L658" s="10" t="s">
        <v>36</v>
      </c>
      <c r="M658" s="9" t="s">
        <v>36</v>
      </c>
      <c r="N658" s="10" t="s">
        <v>36</v>
      </c>
      <c r="O658" s="52">
        <v>5030</v>
      </c>
      <c r="P658" s="52" t="s">
        <v>36</v>
      </c>
      <c r="Q658" s="52" t="s">
        <v>36</v>
      </c>
      <c r="R658" s="10" t="s">
        <v>36</v>
      </c>
      <c r="S658" s="10" t="s">
        <v>57</v>
      </c>
      <c r="T658" s="10" t="s">
        <v>57</v>
      </c>
      <c r="U658" s="10">
        <v>0.5</v>
      </c>
      <c r="V658" s="10" t="s">
        <v>36</v>
      </c>
      <c r="W658" s="10" t="s">
        <v>36</v>
      </c>
      <c r="X658" s="10" t="s">
        <v>57</v>
      </c>
      <c r="Y658" s="10" t="s">
        <v>32</v>
      </c>
      <c r="Z658" s="10" t="s">
        <v>32</v>
      </c>
      <c r="AA658" s="51"/>
      <c r="AB658" s="51"/>
      <c r="AC658" s="11" t="s">
        <v>716</v>
      </c>
    </row>
    <row r="659" spans="1:29" s="10" customFormat="1" x14ac:dyDescent="0.25">
      <c r="A659" s="52">
        <v>2621</v>
      </c>
      <c r="B659" s="52" t="s">
        <v>36</v>
      </c>
      <c r="C659" s="52" t="s">
        <v>36</v>
      </c>
      <c r="D659" t="s">
        <v>598</v>
      </c>
      <c r="E659" t="s">
        <v>91</v>
      </c>
      <c r="F659" t="s">
        <v>91</v>
      </c>
      <c r="G659" s="3" t="s">
        <v>1805</v>
      </c>
      <c r="H659" s="20" t="s">
        <v>1806</v>
      </c>
      <c r="I659" s="9">
        <v>40</v>
      </c>
      <c r="J659" s="10" t="s">
        <v>1858</v>
      </c>
      <c r="K659" s="9" t="s">
        <v>36</v>
      </c>
      <c r="L659" s="10" t="s">
        <v>36</v>
      </c>
      <c r="M659" s="9" t="s">
        <v>36</v>
      </c>
      <c r="N659" s="10" t="s">
        <v>36</v>
      </c>
      <c r="O659" s="52">
        <v>2621</v>
      </c>
      <c r="P659" s="52" t="s">
        <v>36</v>
      </c>
      <c r="Q659" s="52" t="s">
        <v>36</v>
      </c>
      <c r="R659" s="10" t="s">
        <v>36</v>
      </c>
      <c r="S659" s="10" t="s">
        <v>57</v>
      </c>
      <c r="T659" s="10" t="s">
        <v>57</v>
      </c>
      <c r="U659" s="10">
        <v>0.5</v>
      </c>
      <c r="V659" s="10" t="s">
        <v>36</v>
      </c>
      <c r="W659" s="10" t="s">
        <v>36</v>
      </c>
      <c r="X659" s="10" t="s">
        <v>57</v>
      </c>
      <c r="Y659" s="10" t="s">
        <v>57</v>
      </c>
      <c r="Z659" s="10" t="s">
        <v>57</v>
      </c>
      <c r="AA659" s="51"/>
      <c r="AB659" s="51"/>
      <c r="AC659" s="11" t="s">
        <v>716</v>
      </c>
    </row>
    <row r="660" spans="1:29" s="10" customFormat="1" x14ac:dyDescent="0.25">
      <c r="A660" s="52">
        <v>2623</v>
      </c>
      <c r="B660" s="52" t="s">
        <v>36</v>
      </c>
      <c r="C660" s="52" t="s">
        <v>36</v>
      </c>
      <c r="D660" t="s">
        <v>597</v>
      </c>
      <c r="E660" t="s">
        <v>91</v>
      </c>
      <c r="F660" t="s">
        <v>91</v>
      </c>
      <c r="G660" s="3" t="s">
        <v>1807</v>
      </c>
      <c r="H660" s="20" t="s">
        <v>1808</v>
      </c>
      <c r="I660" s="9">
        <v>200</v>
      </c>
      <c r="J660" s="10" t="s">
        <v>1858</v>
      </c>
      <c r="K660" s="9" t="s">
        <v>36</v>
      </c>
      <c r="L660" s="10" t="s">
        <v>36</v>
      </c>
      <c r="M660" s="9" t="s">
        <v>36</v>
      </c>
      <c r="N660" s="10" t="s">
        <v>36</v>
      </c>
      <c r="O660" s="52">
        <v>2623</v>
      </c>
      <c r="P660" s="52" t="s">
        <v>36</v>
      </c>
      <c r="Q660" s="52" t="s">
        <v>36</v>
      </c>
      <c r="R660" s="10" t="s">
        <v>36</v>
      </c>
      <c r="S660" s="10" t="s">
        <v>57</v>
      </c>
      <c r="T660" s="10" t="s">
        <v>57</v>
      </c>
      <c r="U660" s="10">
        <v>0.5</v>
      </c>
      <c r="V660" s="10" t="s">
        <v>36</v>
      </c>
      <c r="W660" s="10" t="s">
        <v>36</v>
      </c>
      <c r="X660" s="10" t="s">
        <v>57</v>
      </c>
      <c r="Y660" s="10" t="s">
        <v>57</v>
      </c>
      <c r="Z660" s="10" t="s">
        <v>57</v>
      </c>
      <c r="AA660" s="51"/>
      <c r="AB660" s="51"/>
      <c r="AC660" s="11" t="s">
        <v>716</v>
      </c>
    </row>
    <row r="661" spans="1:29" s="10" customFormat="1" x14ac:dyDescent="0.25">
      <c r="A661" s="52">
        <v>2625</v>
      </c>
      <c r="B661" s="52" t="s">
        <v>36</v>
      </c>
      <c r="C661" s="52" t="s">
        <v>36</v>
      </c>
      <c r="D661" t="s">
        <v>600</v>
      </c>
      <c r="E661" t="s">
        <v>91</v>
      </c>
      <c r="F661" t="s">
        <v>91</v>
      </c>
      <c r="G661" s="3" t="s">
        <v>1809</v>
      </c>
      <c r="H661" s="20" t="s">
        <v>1810</v>
      </c>
      <c r="I661" s="9">
        <v>80</v>
      </c>
      <c r="J661" s="10" t="s">
        <v>1858</v>
      </c>
      <c r="K661" s="9" t="s">
        <v>36</v>
      </c>
      <c r="L661" s="10" t="s">
        <v>36</v>
      </c>
      <c r="M661" s="9" t="s">
        <v>36</v>
      </c>
      <c r="N661" s="10" t="s">
        <v>36</v>
      </c>
      <c r="O661" s="52">
        <v>2625</v>
      </c>
      <c r="P661" s="52" t="s">
        <v>36</v>
      </c>
      <c r="Q661" s="52" t="s">
        <v>36</v>
      </c>
      <c r="R661" s="10" t="s">
        <v>36</v>
      </c>
      <c r="S661" s="10" t="s">
        <v>57</v>
      </c>
      <c r="T661" s="10" t="s">
        <v>57</v>
      </c>
      <c r="U661" s="10">
        <v>0.5</v>
      </c>
      <c r="V661" s="10" t="s">
        <v>36</v>
      </c>
      <c r="W661" s="10" t="s">
        <v>36</v>
      </c>
      <c r="X661" s="10" t="s">
        <v>57</v>
      </c>
      <c r="Y661" s="10" t="s">
        <v>57</v>
      </c>
      <c r="Z661" s="10" t="s">
        <v>57</v>
      </c>
      <c r="AA661" s="51"/>
      <c r="AB661" s="51"/>
      <c r="AC661" s="11" t="s">
        <v>716</v>
      </c>
    </row>
    <row r="662" spans="1:29" s="10" customFormat="1" x14ac:dyDescent="0.25">
      <c r="A662" s="52">
        <v>2627</v>
      </c>
      <c r="B662" s="52" t="s">
        <v>36</v>
      </c>
      <c r="C662" s="52" t="s">
        <v>36</v>
      </c>
      <c r="D662" t="s">
        <v>599</v>
      </c>
      <c r="E662" t="s">
        <v>91</v>
      </c>
      <c r="F662" t="s">
        <v>91</v>
      </c>
      <c r="G662" s="3" t="s">
        <v>1811</v>
      </c>
      <c r="H662" s="20" t="s">
        <v>1812</v>
      </c>
      <c r="I662" s="9">
        <v>600</v>
      </c>
      <c r="J662" s="10" t="s">
        <v>1858</v>
      </c>
      <c r="K662" s="9" t="s">
        <v>36</v>
      </c>
      <c r="L662" s="10" t="s">
        <v>36</v>
      </c>
      <c r="M662" s="9" t="s">
        <v>36</v>
      </c>
      <c r="N662" s="10" t="s">
        <v>36</v>
      </c>
      <c r="O662" s="52">
        <v>2627</v>
      </c>
      <c r="P662" s="52" t="s">
        <v>36</v>
      </c>
      <c r="Q662" s="52" t="s">
        <v>36</v>
      </c>
      <c r="R662" s="10" t="s">
        <v>36</v>
      </c>
      <c r="S662" s="10" t="s">
        <v>57</v>
      </c>
      <c r="T662" s="10" t="s">
        <v>57</v>
      </c>
      <c r="U662" s="10">
        <v>0.5</v>
      </c>
      <c r="V662" s="10" t="s">
        <v>36</v>
      </c>
      <c r="W662" s="10" t="s">
        <v>36</v>
      </c>
      <c r="X662" s="10" t="s">
        <v>57</v>
      </c>
      <c r="Y662" s="10" t="s">
        <v>57</v>
      </c>
      <c r="Z662" s="10" t="s">
        <v>57</v>
      </c>
      <c r="AA662" s="51"/>
      <c r="AB662" s="51"/>
      <c r="AC662" s="11" t="s">
        <v>716</v>
      </c>
    </row>
    <row r="663" spans="1:29" s="10" customFormat="1" x14ac:dyDescent="0.25">
      <c r="D663"/>
      <c r="E663"/>
      <c r="F663"/>
      <c r="G663" s="3"/>
      <c r="H663" s="20" t="s">
        <v>1794</v>
      </c>
      <c r="I663" s="9"/>
      <c r="K663" s="9"/>
      <c r="M663" s="9"/>
      <c r="O663" s="52"/>
      <c r="P663" s="52"/>
      <c r="Q663" s="52"/>
      <c r="AA663" s="51"/>
      <c r="AB663" s="51"/>
      <c r="AC663" s="11" t="s">
        <v>716</v>
      </c>
    </row>
    <row r="664" spans="1:29" s="10" customFormat="1" x14ac:dyDescent="0.25">
      <c r="D664"/>
      <c r="E664"/>
      <c r="F664"/>
      <c r="G664" s="3"/>
      <c r="H664" s="20"/>
      <c r="I664" s="9"/>
      <c r="K664" s="9"/>
      <c r="M664" s="9"/>
      <c r="O664" s="52"/>
      <c r="P664" s="52"/>
      <c r="Q664" s="52"/>
      <c r="AA664" s="48"/>
      <c r="AB664" s="51"/>
      <c r="AC664" s="11"/>
    </row>
    <row r="665" spans="1:29" s="10" customFormat="1" x14ac:dyDescent="0.25">
      <c r="D665"/>
      <c r="E665"/>
      <c r="F665"/>
      <c r="G665" s="3"/>
      <c r="H665" s="20"/>
      <c r="I665" s="9"/>
      <c r="K665" s="9"/>
      <c r="M665" s="9"/>
      <c r="O665" s="52"/>
      <c r="P665" s="52"/>
      <c r="Q665" s="52"/>
      <c r="AA665" s="48"/>
      <c r="AB665" s="51"/>
      <c r="AC665" s="11"/>
    </row>
    <row r="666" spans="1:29" s="10" customFormat="1" x14ac:dyDescent="0.25">
      <c r="D666"/>
      <c r="E666"/>
      <c r="F666"/>
      <c r="G666" s="3"/>
      <c r="H666" s="20"/>
      <c r="I666" s="9"/>
      <c r="K666" s="9"/>
      <c r="M666" s="9"/>
      <c r="O666" s="52"/>
      <c r="P666" s="52"/>
      <c r="Q666" s="52"/>
      <c r="AA666" s="48"/>
      <c r="AB666" s="51"/>
      <c r="AC666" s="11"/>
    </row>
    <row r="667" spans="1:29" s="10" customFormat="1" x14ac:dyDescent="0.25">
      <c r="D667"/>
      <c r="E667"/>
      <c r="F667"/>
      <c r="G667" s="3"/>
      <c r="H667" s="20"/>
      <c r="I667" s="9"/>
      <c r="K667" s="9"/>
      <c r="M667" s="9"/>
      <c r="O667" s="52"/>
      <c r="P667" s="52"/>
      <c r="Q667" s="52"/>
      <c r="AA667" s="48"/>
      <c r="AB667" s="51"/>
      <c r="AC667" s="11"/>
    </row>
    <row r="668" spans="1:29" s="10" customFormat="1" x14ac:dyDescent="0.25">
      <c r="D668"/>
      <c r="E668"/>
      <c r="F668"/>
      <c r="G668" s="3"/>
      <c r="H668" s="20"/>
      <c r="I668" s="9"/>
      <c r="K668" s="9"/>
      <c r="M668" s="9"/>
      <c r="O668" s="52"/>
      <c r="P668" s="52"/>
      <c r="Q668" s="52"/>
      <c r="AA668" s="48"/>
      <c r="AB668" s="51"/>
      <c r="AC668" s="11"/>
    </row>
    <row r="669" spans="1:29" s="10" customFormat="1" x14ac:dyDescent="0.25">
      <c r="D669"/>
      <c r="E669"/>
      <c r="F669"/>
      <c r="G669" s="3"/>
      <c r="H669" s="20"/>
      <c r="I669" s="9"/>
      <c r="K669" s="9"/>
      <c r="M669" s="9"/>
      <c r="O669" s="52"/>
      <c r="P669" s="52"/>
      <c r="Q669" s="52"/>
      <c r="AA669" s="48"/>
      <c r="AB669" s="51"/>
      <c r="AC669" s="11"/>
    </row>
    <row r="670" spans="1:29" s="10" customFormat="1" x14ac:dyDescent="0.25">
      <c r="D670"/>
      <c r="E670"/>
      <c r="F670"/>
      <c r="G670" s="3"/>
      <c r="H670" s="20"/>
      <c r="I670" s="9"/>
      <c r="K670" s="9"/>
      <c r="M670" s="9"/>
      <c r="O670" s="52"/>
      <c r="P670" s="52"/>
      <c r="Q670" s="52"/>
      <c r="AA670" s="48"/>
      <c r="AB670" s="51"/>
      <c r="AC670" s="11"/>
    </row>
    <row r="671" spans="1:29" s="10" customFormat="1" x14ac:dyDescent="0.25">
      <c r="D671"/>
      <c r="E671"/>
      <c r="F671"/>
      <c r="G671" s="3"/>
      <c r="H671" s="20"/>
      <c r="I671" s="9"/>
      <c r="K671" s="9"/>
      <c r="M671" s="9"/>
      <c r="O671" s="52"/>
      <c r="P671" s="52"/>
      <c r="Q671" s="52"/>
      <c r="AA671" s="48"/>
      <c r="AB671" s="51"/>
      <c r="AC671" s="11"/>
    </row>
    <row r="672" spans="1:29" s="10" customFormat="1" x14ac:dyDescent="0.25">
      <c r="D672"/>
      <c r="E672"/>
      <c r="F672"/>
      <c r="G672" s="3"/>
      <c r="H672" s="20"/>
      <c r="I672" s="9"/>
      <c r="K672" s="9"/>
      <c r="M672" s="9"/>
      <c r="O672" s="52"/>
      <c r="P672" s="52"/>
      <c r="Q672" s="52"/>
      <c r="AA672" s="48"/>
      <c r="AB672" s="51"/>
      <c r="AC672" s="11"/>
    </row>
    <row r="673" spans="4:29" s="10" customFormat="1" x14ac:dyDescent="0.25">
      <c r="D673"/>
      <c r="E673"/>
      <c r="F673"/>
      <c r="G673" s="3"/>
      <c r="H673" s="20"/>
      <c r="I673" s="9"/>
      <c r="K673" s="9"/>
      <c r="M673" s="9"/>
      <c r="O673" s="52"/>
      <c r="P673" s="52"/>
      <c r="Q673" s="52"/>
      <c r="AA673" s="48"/>
      <c r="AB673" s="51"/>
      <c r="AC673" s="11"/>
    </row>
    <row r="674" spans="4:29" s="10" customFormat="1" x14ac:dyDescent="0.25">
      <c r="D674"/>
      <c r="E674"/>
      <c r="F674"/>
      <c r="G674" s="3"/>
      <c r="H674" s="20"/>
      <c r="I674" s="9"/>
      <c r="K674" s="9"/>
      <c r="M674" s="9"/>
      <c r="O674" s="52"/>
      <c r="P674" s="52"/>
      <c r="Q674" s="52"/>
      <c r="AA674" s="48"/>
      <c r="AB674" s="51"/>
      <c r="AC674" s="11"/>
    </row>
    <row r="675" spans="4:29" s="10" customFormat="1" x14ac:dyDescent="0.25">
      <c r="D675"/>
      <c r="E675"/>
      <c r="F675"/>
      <c r="G675" s="3"/>
      <c r="H675" s="20"/>
      <c r="I675" s="9"/>
      <c r="K675" s="9"/>
      <c r="M675" s="9"/>
      <c r="O675" s="52"/>
      <c r="P675" s="52"/>
      <c r="Q675" s="52"/>
      <c r="AA675" s="48"/>
      <c r="AB675" s="51"/>
      <c r="AC675" s="11"/>
    </row>
    <row r="676" spans="4:29" s="10" customFormat="1" x14ac:dyDescent="0.25">
      <c r="D676"/>
      <c r="E676"/>
      <c r="F676"/>
      <c r="G676" s="3"/>
      <c r="H676" s="20"/>
      <c r="I676" s="9"/>
      <c r="K676" s="9"/>
      <c r="M676" s="9"/>
      <c r="O676" s="52"/>
      <c r="P676" s="52"/>
      <c r="Q676" s="52"/>
      <c r="AA676" s="48"/>
      <c r="AB676" s="51"/>
      <c r="AC676" s="11"/>
    </row>
    <row r="677" spans="4:29" s="10" customFormat="1" x14ac:dyDescent="0.25">
      <c r="D677"/>
      <c r="E677"/>
      <c r="F677"/>
      <c r="G677" s="3"/>
      <c r="H677" s="20"/>
      <c r="I677" s="9"/>
      <c r="K677" s="9"/>
      <c r="M677" s="9"/>
      <c r="O677" s="52"/>
      <c r="P677" s="52"/>
      <c r="Q677" s="52"/>
      <c r="AA677" s="48"/>
      <c r="AB677" s="51"/>
      <c r="AC677" s="11"/>
    </row>
    <row r="678" spans="4:29" s="10" customFormat="1" x14ac:dyDescent="0.25">
      <c r="D678"/>
      <c r="E678"/>
      <c r="F678"/>
      <c r="G678" s="3"/>
      <c r="H678" s="20"/>
      <c r="I678" s="9"/>
      <c r="K678" s="9"/>
      <c r="M678" s="9"/>
      <c r="O678" s="52"/>
      <c r="P678" s="52"/>
      <c r="Q678" s="52"/>
      <c r="AA678" s="48"/>
      <c r="AB678" s="51"/>
      <c r="AC678" s="11"/>
    </row>
    <row r="679" spans="4:29" s="10" customFormat="1" x14ac:dyDescent="0.25">
      <c r="D679"/>
      <c r="E679"/>
      <c r="F679"/>
      <c r="G679" s="3"/>
      <c r="H679" s="20"/>
      <c r="I679" s="9"/>
      <c r="K679" s="9"/>
      <c r="M679" s="9"/>
      <c r="O679" s="52"/>
      <c r="P679" s="52"/>
      <c r="Q679" s="52"/>
      <c r="AA679" s="48"/>
      <c r="AB679" s="51"/>
      <c r="AC679" s="11"/>
    </row>
    <row r="680" spans="4:29" s="10" customFormat="1" x14ac:dyDescent="0.25">
      <c r="D680"/>
      <c r="E680"/>
      <c r="F680"/>
      <c r="G680" s="3"/>
      <c r="H680" s="20"/>
      <c r="I680" s="9"/>
      <c r="K680" s="9"/>
      <c r="M680" s="9"/>
      <c r="O680" s="52"/>
      <c r="P680" s="52"/>
      <c r="Q680" s="52"/>
      <c r="AA680" s="48"/>
      <c r="AB680" s="51"/>
      <c r="AC680" s="11"/>
    </row>
    <row r="681" spans="4:29" s="10" customFormat="1" x14ac:dyDescent="0.25">
      <c r="D681"/>
      <c r="E681"/>
      <c r="F681"/>
      <c r="G681" s="3"/>
      <c r="H681" s="20"/>
      <c r="I681" s="9"/>
      <c r="K681" s="9"/>
      <c r="M681" s="9"/>
      <c r="O681" s="52"/>
      <c r="P681" s="52"/>
      <c r="Q681" s="52"/>
      <c r="AA681" s="48"/>
      <c r="AB681" s="51"/>
      <c r="AC681" s="11"/>
    </row>
    <row r="682" spans="4:29" s="10" customFormat="1" x14ac:dyDescent="0.25">
      <c r="D682"/>
      <c r="E682"/>
      <c r="F682"/>
      <c r="G682" s="3"/>
      <c r="H682" s="20"/>
      <c r="I682" s="9"/>
      <c r="K682" s="9"/>
      <c r="M682" s="9"/>
      <c r="O682" s="52"/>
      <c r="P682" s="52"/>
      <c r="Q682" s="52"/>
      <c r="AA682" s="48"/>
      <c r="AB682" s="51"/>
      <c r="AC682" s="11"/>
    </row>
    <row r="683" spans="4:29" s="10" customFormat="1" x14ac:dyDescent="0.25">
      <c r="D683"/>
      <c r="E683"/>
      <c r="F683"/>
      <c r="G683" s="3"/>
      <c r="H683" s="20"/>
      <c r="I683" s="9"/>
      <c r="K683" s="9"/>
      <c r="M683" s="9"/>
      <c r="O683" s="52"/>
      <c r="P683" s="52"/>
      <c r="Q683" s="52"/>
      <c r="AA683" s="48"/>
      <c r="AB683" s="51"/>
      <c r="AC683" s="11"/>
    </row>
    <row r="684" spans="4:29" s="10" customFormat="1" x14ac:dyDescent="0.25">
      <c r="D684"/>
      <c r="E684"/>
      <c r="F684"/>
      <c r="G684" s="3"/>
      <c r="H684" s="20"/>
      <c r="I684" s="9"/>
      <c r="K684" s="9"/>
      <c r="M684" s="9"/>
      <c r="O684" s="52"/>
      <c r="P684" s="52"/>
      <c r="Q684" s="52"/>
      <c r="AA684" s="48"/>
      <c r="AB684" s="51"/>
      <c r="AC684" s="11"/>
    </row>
    <row r="685" spans="4:29" s="10" customFormat="1" x14ac:dyDescent="0.25">
      <c r="D685"/>
      <c r="E685"/>
      <c r="F685"/>
      <c r="G685" s="3"/>
      <c r="H685" s="20"/>
      <c r="I685" s="9"/>
      <c r="K685" s="9"/>
      <c r="M685" s="9"/>
      <c r="O685" s="52"/>
      <c r="P685" s="52"/>
      <c r="Q685" s="52"/>
      <c r="AA685" s="48"/>
      <c r="AB685" s="51"/>
      <c r="AC685" s="11"/>
    </row>
    <row r="686" spans="4:29" s="10" customFormat="1" x14ac:dyDescent="0.25">
      <c r="D686"/>
      <c r="E686"/>
      <c r="F686"/>
      <c r="G686" s="3"/>
      <c r="H686" s="20"/>
      <c r="I686" s="9"/>
      <c r="K686" s="9"/>
      <c r="M686" s="9"/>
      <c r="O686" s="52"/>
      <c r="P686" s="52"/>
      <c r="Q686" s="52"/>
      <c r="AA686" s="48"/>
      <c r="AB686" s="51"/>
      <c r="AC686" s="11"/>
    </row>
    <row r="687" spans="4:29" s="10" customFormat="1" x14ac:dyDescent="0.25">
      <c r="D687"/>
      <c r="E687"/>
      <c r="F687"/>
      <c r="G687" s="3"/>
      <c r="H687" s="20"/>
      <c r="I687" s="9"/>
      <c r="K687" s="9"/>
      <c r="M687" s="9"/>
      <c r="O687" s="52"/>
      <c r="P687" s="52"/>
      <c r="Q687" s="52"/>
      <c r="AA687" s="48"/>
      <c r="AB687" s="51"/>
      <c r="AC687" s="11"/>
    </row>
    <row r="688" spans="4:29" s="10" customFormat="1" x14ac:dyDescent="0.25">
      <c r="D688"/>
      <c r="E688"/>
      <c r="F688"/>
      <c r="G688" s="3"/>
      <c r="H688" s="20"/>
      <c r="I688" s="9"/>
      <c r="K688" s="9"/>
      <c r="M688" s="9"/>
      <c r="O688" s="52"/>
      <c r="P688" s="52"/>
      <c r="Q688" s="52"/>
      <c r="AA688" s="48"/>
      <c r="AB688" s="51"/>
      <c r="AC688" s="11"/>
    </row>
    <row r="689" spans="4:29" s="10" customFormat="1" x14ac:dyDescent="0.25">
      <c r="D689"/>
      <c r="E689"/>
      <c r="F689"/>
      <c r="G689" s="3"/>
      <c r="H689" s="20"/>
      <c r="I689" s="9"/>
      <c r="K689" s="9"/>
      <c r="M689" s="9"/>
      <c r="O689" s="52"/>
      <c r="P689" s="52"/>
      <c r="Q689" s="52"/>
      <c r="AA689" s="48"/>
      <c r="AB689" s="51"/>
      <c r="AC689" s="11"/>
    </row>
    <row r="690" spans="4:29" s="10" customFormat="1" x14ac:dyDescent="0.25">
      <c r="D690"/>
      <c r="E690"/>
      <c r="F690"/>
      <c r="G690" s="3"/>
      <c r="H690" s="20"/>
      <c r="I690" s="9"/>
      <c r="K690" s="9"/>
      <c r="M690" s="9"/>
      <c r="O690" s="52"/>
      <c r="P690" s="52"/>
      <c r="Q690" s="52"/>
      <c r="AA690" s="48"/>
      <c r="AB690" s="51"/>
      <c r="AC690" s="11"/>
    </row>
    <row r="691" spans="4:29" s="10" customFormat="1" x14ac:dyDescent="0.25">
      <c r="D691"/>
      <c r="E691"/>
      <c r="F691"/>
      <c r="G691" s="3"/>
      <c r="H691" s="20"/>
      <c r="I691" s="9"/>
      <c r="K691" s="9"/>
      <c r="M691" s="9"/>
      <c r="O691" s="52"/>
      <c r="P691" s="52"/>
      <c r="Q691" s="52"/>
      <c r="AA691" s="48"/>
      <c r="AB691" s="51"/>
      <c r="AC691" s="11"/>
    </row>
    <row r="692" spans="4:29" s="10" customFormat="1" x14ac:dyDescent="0.25">
      <c r="D692"/>
      <c r="E692"/>
      <c r="F692"/>
      <c r="G692" s="3"/>
      <c r="H692" s="20"/>
      <c r="I692" s="9"/>
      <c r="K692" s="9"/>
      <c r="M692" s="9"/>
      <c r="O692" s="52"/>
      <c r="P692" s="52"/>
      <c r="Q692" s="52"/>
      <c r="AA692" s="48"/>
      <c r="AB692" s="51"/>
      <c r="AC692" s="11"/>
    </row>
    <row r="693" spans="4:29" s="10" customFormat="1" x14ac:dyDescent="0.25">
      <c r="D693"/>
      <c r="E693"/>
      <c r="F693"/>
      <c r="G693" s="3"/>
      <c r="H693" s="20"/>
      <c r="I693" s="9"/>
      <c r="K693" s="9"/>
      <c r="M693" s="9"/>
      <c r="O693" s="52"/>
      <c r="P693" s="52"/>
      <c r="Q693" s="52"/>
      <c r="AA693" s="48"/>
      <c r="AB693" s="51"/>
      <c r="AC693" s="11"/>
    </row>
    <row r="694" spans="4:29" s="10" customFormat="1" x14ac:dyDescent="0.25">
      <c r="D694"/>
      <c r="E694"/>
      <c r="F694"/>
      <c r="G694" s="3"/>
      <c r="H694" s="20"/>
      <c r="I694" s="9"/>
      <c r="K694" s="9"/>
      <c r="M694" s="9"/>
      <c r="O694" s="52"/>
      <c r="P694" s="52"/>
      <c r="Q694" s="52"/>
      <c r="AA694" s="48"/>
      <c r="AB694" s="51"/>
      <c r="AC694" s="11"/>
    </row>
    <row r="695" spans="4:29" s="10" customFormat="1" x14ac:dyDescent="0.25">
      <c r="D695"/>
      <c r="E695"/>
      <c r="F695"/>
      <c r="G695" s="3"/>
      <c r="H695" s="20"/>
      <c r="I695" s="9"/>
      <c r="K695" s="9"/>
      <c r="M695" s="9"/>
      <c r="O695" s="52"/>
      <c r="P695" s="52"/>
      <c r="Q695" s="52"/>
      <c r="AA695" s="48"/>
      <c r="AB695" s="51"/>
      <c r="AC695" s="11"/>
    </row>
    <row r="696" spans="4:29" s="10" customFormat="1" x14ac:dyDescent="0.25">
      <c r="D696"/>
      <c r="E696"/>
      <c r="F696"/>
      <c r="G696" s="3"/>
      <c r="H696" s="20"/>
      <c r="I696" s="9"/>
      <c r="K696" s="9"/>
      <c r="M696" s="9"/>
      <c r="O696" s="52"/>
      <c r="P696" s="52"/>
      <c r="Q696" s="52"/>
      <c r="AA696" s="48"/>
      <c r="AB696" s="51"/>
      <c r="AC696" s="11"/>
    </row>
    <row r="697" spans="4:29" s="10" customFormat="1" x14ac:dyDescent="0.25">
      <c r="D697"/>
      <c r="E697"/>
      <c r="F697"/>
      <c r="G697" s="3"/>
      <c r="H697" s="20"/>
      <c r="I697" s="9"/>
      <c r="K697" s="9"/>
      <c r="M697" s="9"/>
      <c r="O697" s="52"/>
      <c r="P697" s="52"/>
      <c r="Q697" s="52"/>
      <c r="AA697" s="48"/>
      <c r="AB697" s="51"/>
      <c r="AC697" s="11"/>
    </row>
    <row r="698" spans="4:29" s="10" customFormat="1" x14ac:dyDescent="0.25">
      <c r="D698"/>
      <c r="E698"/>
      <c r="F698"/>
      <c r="G698" s="3"/>
      <c r="H698" s="20"/>
      <c r="I698" s="9"/>
      <c r="K698" s="9"/>
      <c r="M698" s="9"/>
      <c r="O698" s="52"/>
      <c r="P698" s="52"/>
      <c r="Q698" s="52"/>
      <c r="AA698" s="48"/>
      <c r="AB698" s="51"/>
      <c r="AC698" s="11"/>
    </row>
    <row r="699" spans="4:29" s="10" customFormat="1" x14ac:dyDescent="0.25">
      <c r="D699"/>
      <c r="E699"/>
      <c r="F699"/>
      <c r="G699" s="3"/>
      <c r="H699" s="20"/>
      <c r="I699" s="9"/>
      <c r="K699" s="9"/>
      <c r="M699" s="9"/>
      <c r="O699" s="52"/>
      <c r="P699" s="52"/>
      <c r="Q699" s="52"/>
      <c r="AA699" s="48"/>
      <c r="AB699" s="51"/>
      <c r="AC699" s="11"/>
    </row>
    <row r="700" spans="4:29" s="10" customFormat="1" x14ac:dyDescent="0.25">
      <c r="D700"/>
      <c r="E700"/>
      <c r="F700"/>
      <c r="G700" s="3"/>
      <c r="H700" s="20"/>
      <c r="I700" s="9"/>
      <c r="K700" s="9"/>
      <c r="M700" s="9"/>
      <c r="O700" s="52"/>
      <c r="P700" s="52"/>
      <c r="Q700" s="52"/>
      <c r="AA700" s="48"/>
      <c r="AB700" s="51"/>
      <c r="AC700" s="11"/>
    </row>
    <row r="701" spans="4:29" s="10" customFormat="1" x14ac:dyDescent="0.25">
      <c r="D701"/>
      <c r="E701"/>
      <c r="F701"/>
      <c r="G701" s="3"/>
      <c r="H701" s="20"/>
      <c r="I701" s="9"/>
      <c r="K701" s="9"/>
      <c r="M701" s="9"/>
      <c r="O701" s="52"/>
      <c r="P701" s="52"/>
      <c r="Q701" s="52"/>
      <c r="AA701" s="48"/>
      <c r="AB701" s="51"/>
      <c r="AC701" s="11"/>
    </row>
    <row r="702" spans="4:29" s="10" customFormat="1" x14ac:dyDescent="0.25">
      <c r="D702"/>
      <c r="E702"/>
      <c r="F702"/>
      <c r="G702" s="3"/>
      <c r="H702" s="20"/>
      <c r="I702" s="9"/>
      <c r="K702" s="9"/>
      <c r="M702" s="9"/>
      <c r="O702" s="52"/>
      <c r="P702" s="52"/>
      <c r="Q702" s="52"/>
      <c r="AA702" s="48"/>
      <c r="AB702" s="51"/>
      <c r="AC702" s="11"/>
    </row>
    <row r="703" spans="4:29" s="10" customFormat="1" x14ac:dyDescent="0.25">
      <c r="D703"/>
      <c r="E703"/>
      <c r="F703"/>
      <c r="G703" s="3"/>
      <c r="H703" s="20"/>
      <c r="I703" s="9"/>
      <c r="K703" s="9"/>
      <c r="M703" s="9"/>
      <c r="O703" s="52"/>
      <c r="P703" s="52"/>
      <c r="Q703" s="52"/>
      <c r="AA703" s="48"/>
      <c r="AB703" s="51"/>
      <c r="AC703" s="11"/>
    </row>
    <row r="704" spans="4:29" s="10" customFormat="1" x14ac:dyDescent="0.25">
      <c r="D704"/>
      <c r="E704"/>
      <c r="F704"/>
      <c r="G704" s="3"/>
      <c r="H704" s="20"/>
      <c r="I704" s="9"/>
      <c r="K704" s="9"/>
      <c r="M704" s="9"/>
      <c r="O704" s="52"/>
      <c r="P704" s="52"/>
      <c r="Q704" s="52"/>
      <c r="AA704" s="48"/>
      <c r="AB704" s="51"/>
      <c r="AC704" s="11"/>
    </row>
    <row r="705" spans="4:29" s="10" customFormat="1" x14ac:dyDescent="0.25">
      <c r="D705"/>
      <c r="E705"/>
      <c r="F705"/>
      <c r="G705" s="3"/>
      <c r="H705" s="20"/>
      <c r="I705" s="9"/>
      <c r="K705" s="9"/>
      <c r="M705" s="9"/>
      <c r="O705" s="52"/>
      <c r="P705" s="52"/>
      <c r="Q705" s="52"/>
      <c r="AA705" s="48"/>
      <c r="AB705" s="51"/>
      <c r="AC705" s="11"/>
    </row>
    <row r="706" spans="4:29" s="10" customFormat="1" x14ac:dyDescent="0.25">
      <c r="D706"/>
      <c r="E706"/>
      <c r="F706"/>
      <c r="G706" s="3"/>
      <c r="H706" s="20"/>
      <c r="I706" s="9"/>
      <c r="K706" s="9"/>
      <c r="M706" s="9"/>
      <c r="O706" s="52"/>
      <c r="P706" s="52"/>
      <c r="Q706" s="52"/>
      <c r="AA706" s="48"/>
      <c r="AB706" s="51"/>
      <c r="AC706" s="11"/>
    </row>
    <row r="707" spans="4:29" s="10" customFormat="1" x14ac:dyDescent="0.25">
      <c r="D707"/>
      <c r="E707"/>
      <c r="F707"/>
      <c r="G707" s="3"/>
      <c r="H707" s="20"/>
      <c r="I707" s="9"/>
      <c r="K707" s="9"/>
      <c r="M707" s="9"/>
      <c r="O707" s="52"/>
      <c r="P707" s="52"/>
      <c r="Q707" s="52"/>
      <c r="AA707" s="48"/>
      <c r="AB707" s="51"/>
      <c r="AC707" s="11"/>
    </row>
    <row r="708" spans="4:29" s="10" customFormat="1" x14ac:dyDescent="0.25">
      <c r="D708"/>
      <c r="E708"/>
      <c r="F708"/>
      <c r="G708" s="3"/>
      <c r="H708" s="20"/>
      <c r="I708" s="9"/>
      <c r="K708" s="9"/>
      <c r="M708" s="9"/>
      <c r="O708" s="52"/>
      <c r="P708" s="52"/>
      <c r="Q708" s="52"/>
      <c r="AA708" s="48"/>
      <c r="AB708" s="51"/>
      <c r="AC708" s="11"/>
    </row>
    <row r="709" spans="4:29" s="10" customFormat="1" x14ac:dyDescent="0.25">
      <c r="D709"/>
      <c r="E709"/>
      <c r="F709"/>
      <c r="G709" s="3"/>
      <c r="H709" s="20"/>
      <c r="I709" s="9"/>
      <c r="K709" s="9"/>
      <c r="M709" s="9"/>
      <c r="O709" s="52"/>
      <c r="P709" s="52"/>
      <c r="Q709" s="52"/>
      <c r="AA709" s="48"/>
      <c r="AB709" s="51"/>
      <c r="AC709" s="11"/>
    </row>
    <row r="710" spans="4:29" s="10" customFormat="1" x14ac:dyDescent="0.25">
      <c r="D710"/>
      <c r="E710"/>
      <c r="F710"/>
      <c r="G710" s="3"/>
      <c r="H710" s="20"/>
      <c r="I710" s="9"/>
      <c r="K710" s="9"/>
      <c r="M710" s="9"/>
      <c r="O710" s="52"/>
      <c r="P710" s="52"/>
      <c r="Q710" s="52"/>
      <c r="AA710" s="48"/>
      <c r="AB710" s="51"/>
      <c r="AC710" s="11"/>
    </row>
    <row r="711" spans="4:29" s="10" customFormat="1" x14ac:dyDescent="0.25">
      <c r="D711"/>
      <c r="E711"/>
      <c r="F711"/>
      <c r="G711" s="3"/>
      <c r="H711" s="20"/>
      <c r="I711" s="9"/>
      <c r="K711" s="9"/>
      <c r="M711" s="9"/>
      <c r="O711" s="52"/>
      <c r="P711" s="52"/>
      <c r="Q711" s="52"/>
      <c r="AA711" s="48"/>
      <c r="AB711" s="51"/>
      <c r="AC711" s="11"/>
    </row>
    <row r="712" spans="4:29" s="10" customFormat="1" x14ac:dyDescent="0.25">
      <c r="D712"/>
      <c r="E712"/>
      <c r="F712"/>
      <c r="G712" s="3"/>
      <c r="H712" s="20"/>
      <c r="I712" s="9"/>
      <c r="K712" s="9"/>
      <c r="M712" s="9"/>
      <c r="O712" s="52"/>
      <c r="P712" s="52"/>
      <c r="Q712" s="52"/>
      <c r="AA712" s="48"/>
      <c r="AB712" s="51"/>
      <c r="AC712" s="11"/>
    </row>
    <row r="713" spans="4:29" s="10" customFormat="1" x14ac:dyDescent="0.25">
      <c r="D713"/>
      <c r="E713"/>
      <c r="F713"/>
      <c r="G713" s="3"/>
      <c r="H713" s="20"/>
      <c r="I713" s="9"/>
      <c r="K713" s="9"/>
      <c r="M713" s="9"/>
      <c r="O713" s="52"/>
      <c r="P713" s="52"/>
      <c r="Q713" s="52"/>
      <c r="AA713" s="48"/>
      <c r="AB713" s="51"/>
      <c r="AC713" s="11"/>
    </row>
    <row r="714" spans="4:29" s="10" customFormat="1" x14ac:dyDescent="0.25">
      <c r="D714"/>
      <c r="E714"/>
      <c r="F714"/>
      <c r="G714" s="3"/>
      <c r="H714" s="20"/>
      <c r="I714" s="9"/>
      <c r="K714" s="9"/>
      <c r="M714" s="9"/>
      <c r="O714" s="52"/>
      <c r="P714" s="52"/>
      <c r="Q714" s="52"/>
      <c r="AA714" s="48"/>
      <c r="AB714" s="51"/>
      <c r="AC714" s="11"/>
    </row>
    <row r="715" spans="4:29" s="10" customFormat="1" x14ac:dyDescent="0.25">
      <c r="D715"/>
      <c r="E715"/>
      <c r="F715"/>
      <c r="G715" s="3"/>
      <c r="H715" s="20"/>
      <c r="I715" s="9"/>
      <c r="K715" s="9"/>
      <c r="M715" s="9"/>
      <c r="O715" s="52"/>
      <c r="P715" s="52"/>
      <c r="Q715" s="52"/>
      <c r="AA715" s="48"/>
      <c r="AB715" s="51"/>
      <c r="AC715" s="11"/>
    </row>
    <row r="716" spans="4:29" s="10" customFormat="1" x14ac:dyDescent="0.25">
      <c r="D716"/>
      <c r="E716"/>
      <c r="F716"/>
      <c r="G716" s="3"/>
      <c r="H716" s="20"/>
      <c r="I716" s="9"/>
      <c r="K716" s="9"/>
      <c r="M716" s="9"/>
      <c r="O716" s="52"/>
      <c r="P716" s="52"/>
      <c r="Q716" s="52"/>
      <c r="AA716" s="48"/>
      <c r="AB716" s="51"/>
      <c r="AC716" s="11"/>
    </row>
    <row r="717" spans="4:29" s="10" customFormat="1" x14ac:dyDescent="0.25">
      <c r="D717"/>
      <c r="E717"/>
      <c r="F717"/>
      <c r="G717" s="3"/>
      <c r="H717" s="20"/>
      <c r="I717" s="9"/>
      <c r="K717" s="9"/>
      <c r="M717" s="9"/>
      <c r="O717" s="52"/>
      <c r="P717" s="52"/>
      <c r="Q717" s="52"/>
      <c r="AA717" s="48"/>
      <c r="AB717" s="51"/>
      <c r="AC717" s="11"/>
    </row>
    <row r="718" spans="4:29" s="10" customFormat="1" x14ac:dyDescent="0.25">
      <c r="D718"/>
      <c r="E718"/>
      <c r="F718"/>
      <c r="G718" s="3"/>
      <c r="H718" s="20"/>
      <c r="I718" s="9"/>
      <c r="K718" s="9"/>
      <c r="M718" s="9"/>
      <c r="O718" s="52"/>
      <c r="P718" s="52"/>
      <c r="Q718" s="52"/>
      <c r="AA718" s="48"/>
      <c r="AB718" s="51"/>
      <c r="AC718" s="11"/>
    </row>
    <row r="719" spans="4:29" s="10" customFormat="1" x14ac:dyDescent="0.25">
      <c r="D719"/>
      <c r="E719"/>
      <c r="F719"/>
      <c r="G719" s="3"/>
      <c r="H719" s="20"/>
      <c r="I719" s="9"/>
      <c r="K719" s="9"/>
      <c r="M719" s="9"/>
      <c r="O719" s="52"/>
      <c r="P719" s="52"/>
      <c r="Q719" s="52"/>
      <c r="AA719" s="48"/>
      <c r="AB719" s="51"/>
      <c r="AC719" s="11"/>
    </row>
    <row r="720" spans="4:29" s="10" customFormat="1" x14ac:dyDescent="0.25">
      <c r="D720"/>
      <c r="E720"/>
      <c r="F720"/>
      <c r="G720" s="3"/>
      <c r="H720" s="20"/>
      <c r="I720" s="9"/>
      <c r="K720" s="9"/>
      <c r="M720" s="9"/>
      <c r="O720" s="52"/>
      <c r="P720" s="52"/>
      <c r="Q720" s="52"/>
      <c r="AA720" s="48"/>
      <c r="AB720" s="51"/>
      <c r="AC720" s="11"/>
    </row>
    <row r="721" spans="4:29" s="10" customFormat="1" x14ac:dyDescent="0.25">
      <c r="D721"/>
      <c r="E721"/>
      <c r="F721"/>
      <c r="G721" s="3"/>
      <c r="H721" s="20"/>
      <c r="I721" s="9"/>
      <c r="K721" s="9"/>
      <c r="M721" s="9"/>
      <c r="O721" s="52"/>
      <c r="P721" s="52"/>
      <c r="Q721" s="52"/>
      <c r="AA721" s="48"/>
      <c r="AB721" s="51"/>
      <c r="AC721" s="11"/>
    </row>
    <row r="722" spans="4:29" s="10" customFormat="1" x14ac:dyDescent="0.25">
      <c r="D722"/>
      <c r="E722"/>
      <c r="F722"/>
      <c r="G722" s="3"/>
      <c r="H722" s="20"/>
      <c r="I722" s="9"/>
      <c r="K722" s="9"/>
      <c r="M722" s="9"/>
      <c r="O722" s="52"/>
      <c r="P722" s="52"/>
      <c r="Q722" s="52"/>
      <c r="AA722" s="48"/>
      <c r="AB722" s="51"/>
      <c r="AC722" s="11"/>
    </row>
    <row r="723" spans="4:29" s="10" customFormat="1" x14ac:dyDescent="0.25">
      <c r="D723"/>
      <c r="E723"/>
      <c r="F723"/>
      <c r="G723" s="3"/>
      <c r="H723" s="20"/>
      <c r="I723" s="9"/>
      <c r="K723" s="9"/>
      <c r="M723" s="9"/>
      <c r="O723" s="52"/>
      <c r="P723" s="52"/>
      <c r="Q723" s="52"/>
      <c r="AA723" s="48"/>
      <c r="AB723" s="51"/>
      <c r="AC723" s="11"/>
    </row>
    <row r="724" spans="4:29" s="10" customFormat="1" x14ac:dyDescent="0.25">
      <c r="D724"/>
      <c r="E724"/>
      <c r="F724"/>
      <c r="G724" s="3"/>
      <c r="H724" s="20"/>
      <c r="I724" s="9"/>
      <c r="K724" s="9"/>
      <c r="M724" s="9"/>
      <c r="O724" s="52"/>
      <c r="P724" s="52"/>
      <c r="Q724" s="52"/>
      <c r="AA724" s="48"/>
      <c r="AB724" s="51"/>
      <c r="AC724" s="11"/>
    </row>
    <row r="725" spans="4:29" s="10" customFormat="1" x14ac:dyDescent="0.25">
      <c r="D725"/>
      <c r="E725"/>
      <c r="F725"/>
      <c r="G725" s="3"/>
      <c r="H725" s="20"/>
      <c r="I725" s="9"/>
      <c r="K725" s="9"/>
      <c r="M725" s="9"/>
      <c r="O725" s="52"/>
      <c r="P725" s="52"/>
      <c r="Q725" s="52"/>
      <c r="AA725" s="48"/>
      <c r="AB725" s="51"/>
      <c r="AC725" s="11"/>
    </row>
    <row r="726" spans="4:29" s="10" customFormat="1" x14ac:dyDescent="0.25">
      <c r="D726"/>
      <c r="E726"/>
      <c r="F726"/>
      <c r="G726" s="3"/>
      <c r="H726" s="20"/>
      <c r="I726" s="9"/>
      <c r="K726" s="9"/>
      <c r="M726" s="9"/>
      <c r="O726" s="52"/>
      <c r="P726" s="52"/>
      <c r="Q726" s="52"/>
      <c r="AA726" s="48"/>
      <c r="AB726" s="51"/>
      <c r="AC726" s="11"/>
    </row>
    <row r="727" spans="4:29" s="10" customFormat="1" x14ac:dyDescent="0.25">
      <c r="D727"/>
      <c r="E727"/>
      <c r="F727"/>
      <c r="G727" s="3"/>
      <c r="H727" s="20"/>
      <c r="I727" s="9"/>
      <c r="K727" s="9"/>
      <c r="M727" s="9"/>
      <c r="O727" s="52"/>
      <c r="P727" s="52"/>
      <c r="Q727" s="52"/>
      <c r="AA727" s="48"/>
      <c r="AB727" s="51"/>
      <c r="AC727" s="11"/>
    </row>
    <row r="728" spans="4:29" s="10" customFormat="1" x14ac:dyDescent="0.25">
      <c r="D728"/>
      <c r="E728"/>
      <c r="F728"/>
      <c r="G728" s="3"/>
      <c r="H728" s="20"/>
      <c r="I728" s="9"/>
      <c r="K728" s="9"/>
      <c r="M728" s="9"/>
      <c r="O728" s="52"/>
      <c r="P728" s="52"/>
      <c r="Q728" s="52"/>
      <c r="AA728" s="48"/>
      <c r="AB728" s="51"/>
      <c r="AC728" s="11"/>
    </row>
    <row r="729" spans="4:29" s="10" customFormat="1" x14ac:dyDescent="0.25">
      <c r="D729"/>
      <c r="E729"/>
      <c r="F729"/>
      <c r="G729" s="3"/>
      <c r="H729" s="20"/>
      <c r="I729" s="9"/>
      <c r="K729" s="9"/>
      <c r="M729" s="9"/>
      <c r="O729" s="52"/>
      <c r="P729" s="52"/>
      <c r="Q729" s="52"/>
      <c r="AA729" s="48"/>
      <c r="AB729" s="51"/>
      <c r="AC729" s="11"/>
    </row>
    <row r="730" spans="4:29" s="10" customFormat="1" x14ac:dyDescent="0.25">
      <c r="D730"/>
      <c r="E730"/>
      <c r="F730"/>
      <c r="G730" s="3"/>
      <c r="H730" s="20"/>
      <c r="I730" s="9"/>
      <c r="K730" s="9"/>
      <c r="M730" s="9"/>
      <c r="O730" s="52"/>
      <c r="P730" s="52"/>
      <c r="Q730" s="52"/>
      <c r="AA730" s="48"/>
      <c r="AB730" s="51"/>
      <c r="AC730" s="11"/>
    </row>
    <row r="731" spans="4:29" s="10" customFormat="1" x14ac:dyDescent="0.25">
      <c r="D731"/>
      <c r="E731"/>
      <c r="F731"/>
      <c r="G731" s="3"/>
      <c r="H731" s="20"/>
      <c r="I731" s="9"/>
      <c r="K731" s="9"/>
      <c r="M731" s="9"/>
      <c r="O731" s="52"/>
      <c r="P731" s="52"/>
      <c r="Q731" s="52"/>
      <c r="AA731" s="48"/>
      <c r="AB731" s="51"/>
      <c r="AC731" s="11"/>
    </row>
    <row r="732" spans="4:29" s="10" customFormat="1" x14ac:dyDescent="0.25">
      <c r="D732"/>
      <c r="E732"/>
      <c r="F732"/>
      <c r="G732" s="3"/>
      <c r="H732" s="20"/>
      <c r="I732" s="9"/>
      <c r="K732" s="9"/>
      <c r="M732" s="9"/>
      <c r="O732" s="52"/>
      <c r="P732" s="52"/>
      <c r="Q732" s="52"/>
      <c r="AA732" s="48"/>
      <c r="AB732" s="51"/>
      <c r="AC732" s="11"/>
    </row>
    <row r="733" spans="4:29" s="10" customFormat="1" x14ac:dyDescent="0.25">
      <c r="D733"/>
      <c r="E733"/>
      <c r="F733"/>
      <c r="G733" s="3"/>
      <c r="H733" s="20"/>
      <c r="I733" s="9"/>
      <c r="K733" s="9"/>
      <c r="M733" s="9"/>
      <c r="O733" s="52"/>
      <c r="P733" s="52"/>
      <c r="Q733" s="52"/>
      <c r="AA733" s="48"/>
      <c r="AB733" s="51"/>
      <c r="AC733" s="11"/>
    </row>
    <row r="734" spans="4:29" s="10" customFormat="1" x14ac:dyDescent="0.25">
      <c r="D734"/>
      <c r="E734"/>
      <c r="F734"/>
      <c r="G734" s="3"/>
      <c r="H734"/>
      <c r="I734" s="9"/>
      <c r="K734" s="9"/>
      <c r="M734" s="9"/>
      <c r="O734" s="52"/>
      <c r="P734" s="52"/>
      <c r="Q734" s="52"/>
      <c r="AA734" s="48"/>
      <c r="AB734" s="51"/>
      <c r="AC734" s="11"/>
    </row>
    <row r="735" spans="4:29" s="10" customFormat="1" x14ac:dyDescent="0.25">
      <c r="D735"/>
      <c r="E735"/>
      <c r="F735"/>
      <c r="G735" s="3"/>
      <c r="H735"/>
      <c r="I735" s="9"/>
      <c r="K735" s="9"/>
      <c r="M735" s="9"/>
      <c r="O735" s="52"/>
      <c r="P735" s="52"/>
      <c r="Q735" s="52"/>
      <c r="AA735" s="48"/>
      <c r="AB735" s="51"/>
      <c r="AC735" s="11"/>
    </row>
    <row r="736" spans="4:29" s="10" customFormat="1" x14ac:dyDescent="0.25">
      <c r="D736"/>
      <c r="E736"/>
      <c r="F736"/>
      <c r="G736" s="3"/>
      <c r="H736"/>
      <c r="I736" s="9"/>
      <c r="K736" s="9"/>
      <c r="M736" s="9"/>
      <c r="O736" s="52"/>
      <c r="P736" s="52"/>
      <c r="Q736" s="52"/>
      <c r="AA736" s="48"/>
      <c r="AB736" s="51"/>
      <c r="AC736" s="11"/>
    </row>
    <row r="737" spans="4:29" s="10" customFormat="1" x14ac:dyDescent="0.25">
      <c r="D737"/>
      <c r="E737"/>
      <c r="F737"/>
      <c r="G737" s="3"/>
      <c r="H737"/>
      <c r="I737" s="9"/>
      <c r="K737" s="9"/>
      <c r="M737" s="9"/>
      <c r="O737" s="52"/>
      <c r="P737" s="52"/>
      <c r="Q737" s="52"/>
      <c r="AA737" s="48"/>
      <c r="AB737" s="51"/>
      <c r="AC737" s="11"/>
    </row>
    <row r="738" spans="4:29" s="10" customFormat="1" x14ac:dyDescent="0.25">
      <c r="D738"/>
      <c r="E738"/>
      <c r="F738"/>
      <c r="G738" s="3"/>
      <c r="H738"/>
      <c r="I738" s="9"/>
      <c r="K738" s="9"/>
      <c r="M738" s="9"/>
      <c r="O738" s="52"/>
      <c r="P738" s="52"/>
      <c r="Q738" s="52"/>
      <c r="AA738" s="48"/>
      <c r="AB738" s="51"/>
      <c r="AC738" s="11"/>
    </row>
    <row r="739" spans="4:29" s="10" customFormat="1" x14ac:dyDescent="0.25">
      <c r="D739"/>
      <c r="E739"/>
      <c r="F739"/>
      <c r="G739" s="3"/>
      <c r="H739"/>
      <c r="I739" s="9"/>
      <c r="K739" s="9"/>
      <c r="M739" s="9"/>
      <c r="O739" s="52"/>
      <c r="P739" s="52"/>
      <c r="Q739" s="52"/>
      <c r="AA739" s="48"/>
      <c r="AB739" s="51"/>
      <c r="AC739" s="11"/>
    </row>
    <row r="740" spans="4:29" s="10" customFormat="1" x14ac:dyDescent="0.25">
      <c r="D740"/>
      <c r="E740"/>
      <c r="F740"/>
      <c r="G740" s="3"/>
      <c r="H740"/>
      <c r="I740" s="9"/>
      <c r="K740" s="9"/>
      <c r="M740" s="9"/>
      <c r="O740" s="52"/>
      <c r="P740" s="52"/>
      <c r="Q740" s="52"/>
      <c r="AA740" s="48"/>
      <c r="AB740" s="51"/>
      <c r="AC740" s="11"/>
    </row>
    <row r="741" spans="4:29" s="10" customFormat="1" x14ac:dyDescent="0.25">
      <c r="D741"/>
      <c r="E741"/>
      <c r="F741"/>
      <c r="G741" s="3"/>
      <c r="H741"/>
      <c r="I741" s="9"/>
      <c r="K741" s="9"/>
      <c r="M741" s="9"/>
      <c r="O741" s="52"/>
      <c r="P741" s="52"/>
      <c r="Q741" s="52"/>
      <c r="AA741" s="48"/>
      <c r="AB741" s="51"/>
      <c r="AC741" s="11"/>
    </row>
  </sheetData>
  <sheetProtection algorithmName="SHA-512" hashValue="nw/eD4DE4utcPxEM8nNygV5oRsuYhaKAGXBJa5YTM8zFvv8Pao4c7Z35z/29lOvhYMipMQiA4LCyptSeitJu1g==" saltValue="myJkyudQlAPwu26teprd1Q==" spinCount="100000" sheet="1" objects="1" scenarios="1"/>
  <autoFilter ref="D2:AD663" xr:uid="{B553CD15-46CE-4CAE-BD5E-3355299EB93D}"/>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F37EBA845052C4DADEE2DC41CC68AFC" ma:contentTypeVersion="" ma:contentTypeDescription="Create a new document." ma:contentTypeScope="" ma:versionID="071ce3b650dcd37c3cd4963a58d848e3">
  <xsd:schema xmlns:xsd="http://www.w3.org/2001/XMLSchema" xmlns:xs="http://www.w3.org/2001/XMLSchema" xmlns:p="http://schemas.microsoft.com/office/2006/metadata/properties" xmlns:ns1="http://schemas.microsoft.com/sharepoint/v3" xmlns:ns2="11338CB4-B4EE-46D3-83DA-5DC1BCA060F2" xmlns:ns3="11338cb4-b4ee-46d3-83da-5dc1bca060f2" xmlns:ns4="79aefc65-fbeb-4a73-ab03-3117ffe783f9" targetNamespace="http://schemas.microsoft.com/office/2006/metadata/properties" ma:root="true" ma:fieldsID="d9195fc4fe575bc739dfea50aa33ef39" ns1:_="" ns2:_="" ns3:_="" ns4:_="">
    <xsd:import namespace="http://schemas.microsoft.com/sharepoint/v3"/>
    <xsd:import namespace="11338CB4-B4EE-46D3-83DA-5DC1BCA060F2"/>
    <xsd:import namespace="11338cb4-b4ee-46d3-83da-5dc1bca060f2"/>
    <xsd:import namespace="79aefc65-fbeb-4a73-ab03-3117ffe783f9"/>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3:MediaServiceAutoKeyPoints" minOccurs="0"/>
                <xsd:element ref="ns3:MediaServiceKeyPoints" minOccurs="0"/>
                <xsd:element ref="ns4:SharedWithUsers" minOccurs="0"/>
                <xsd:element ref="ns4:SharedWithDetails"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338CB4-B4EE-46D3-83DA-5DC1BCA060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338cb4-b4ee-46d3-83da-5dc1bca060f2" elementFormDefault="qualified">
    <xsd:import namespace="http://schemas.microsoft.com/office/2006/documentManagement/types"/>
    <xsd:import namespace="http://schemas.microsoft.com/office/infopath/2007/PartnerControls"/>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9aefc65-fbeb-4a73-ab03-3117ffe783f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B4DA98-340C-4228-A48E-3C2ECE5FDDFF}">
  <ds:schemaRefs>
    <ds:schemaRef ds:uri="http://purl.org/dc/elements/1.1/"/>
    <ds:schemaRef ds:uri="http://www.w3.org/XML/1998/namespace"/>
    <ds:schemaRef ds:uri="http://purl.org/dc/terms/"/>
    <ds:schemaRef ds:uri="11338CB4-B4EE-46D3-83DA-5DC1BCA060F2"/>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79aefc65-fbeb-4a73-ab03-3117ffe783f9"/>
    <ds:schemaRef ds:uri="11338cb4-b4ee-46d3-83da-5dc1bca060f2"/>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1FB29738-2D56-4E04-8A41-8AC4FF63FD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1338CB4-B4EE-46D3-83DA-5DC1BCA060F2"/>
    <ds:schemaRef ds:uri="11338cb4-b4ee-46d3-83da-5dc1bca060f2"/>
    <ds:schemaRef ds:uri="79aefc65-fbeb-4a73-ab03-3117ffe783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5AAD1D-94AC-4248-9038-AF9182DBB1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Measure Codes (Recommended)</vt:lpstr>
      <vt:lpstr>Agribusiness</vt:lpstr>
      <vt:lpstr>Lookups</vt:lpstr>
      <vt:lpstr>Criteria</vt:lpstr>
      <vt:lpstr>FOEPrgm</vt:lpstr>
      <vt:lpstr>Agribusiness!Print_Area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Zach Obert</dc:creator>
  <cp:keywords/>
  <dc:description/>
  <cp:lastModifiedBy>Zach Obert</cp:lastModifiedBy>
  <cp:revision/>
  <cp:lastPrinted>2020-06-30T20:31:15Z</cp:lastPrinted>
  <dcterms:created xsi:type="dcterms:W3CDTF">2019-09-30T13:38:48Z</dcterms:created>
  <dcterms:modified xsi:type="dcterms:W3CDTF">2020-08-24T13:30:12Z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0x0101008F37EBA845052C4DADEE2DC41CC68AFC</vt:lpwstr>
  </property>
</Properties>
</file>